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uth\Documents\"/>
    </mc:Choice>
  </mc:AlternateContent>
  <xr:revisionPtr revIDLastSave="0" documentId="13_ncr:1_{2C6780C5-F780-48A2-8676-36BC5B470FC1}" xr6:coauthVersionLast="47" xr6:coauthVersionMax="47" xr10:uidLastSave="{00000000-0000-0000-0000-000000000000}"/>
  <bookViews>
    <workbookView xWindow="1515" yWindow="1515" windowWidth="21600" windowHeight="11505" firstSheet="1" activeTab="4" xr2:uid="{00000000-000D-0000-FFFF-FFFF00000000}"/>
  </bookViews>
  <sheets>
    <sheet name="Alert" sheetId="8" state="hidden" r:id="rId1"/>
    <sheet name="Income &amp; Expense" sheetId="5" r:id="rId2"/>
    <sheet name="Financial Statement" sheetId="7" r:id="rId3"/>
    <sheet name="Budget vs Actual" sheetId="4" r:id="rId4"/>
    <sheet name="20-21 budget" sheetId="3" r:id="rId5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'Budget vs Actual'!$4:$4</definedName>
    <definedName name="_xlnm.Print_Titles" localSheetId="2">'Financial Statement'!$A:$E,'Financial Statement'!$1:$2</definedName>
    <definedName name="_xlnm.Print_Titles" localSheetId="1">'Income &amp; Expense'!$A:$E,'Income &amp; Expense'!$1:$2</definedName>
    <definedName name="QB_COLUMN_1032200" localSheetId="1" hidden="1">'Income &amp; Expense'!$N$1</definedName>
    <definedName name="QB_COLUMN_1032201" localSheetId="1" hidden="1">'Income &amp; Expense'!$N$2</definedName>
    <definedName name="QB_COLUMN_1062200" localSheetId="1" hidden="1">'Income &amp; Expense'!$BR$1</definedName>
    <definedName name="QB_COLUMN_1062201" localSheetId="1" hidden="1">'Income &amp; Expense'!$BR$2</definedName>
    <definedName name="QB_COLUMN_1082200" localSheetId="1" hidden="1">'Income &amp; Expense'!$R$1</definedName>
    <definedName name="QB_COLUMN_1082201" localSheetId="1" hidden="1">'Income &amp; Expense'!$R$2</definedName>
    <definedName name="QB_COLUMN_1102200" localSheetId="1" hidden="1">'Income &amp; Expense'!$T$1</definedName>
    <definedName name="QB_COLUMN_1102201" localSheetId="1" hidden="1">'Income &amp; Expense'!$T$2</definedName>
    <definedName name="QB_COLUMN_122200" localSheetId="1" hidden="1">'Income &amp; Expense'!$H$1</definedName>
    <definedName name="QB_COLUMN_122201" localSheetId="1" hidden="1">'Income &amp; Expense'!$H$2</definedName>
    <definedName name="QB_COLUMN_132200" localSheetId="1" hidden="1">'Income &amp; Expense'!$J$1</definedName>
    <definedName name="QB_COLUMN_132201" localSheetId="1" hidden="1">'Income &amp; Expense'!$J$2</definedName>
    <definedName name="QB_COLUMN_23101" localSheetId="1" hidden="1">'Income &amp; Expense'!$P$2</definedName>
    <definedName name="QB_COLUMN_242200" localSheetId="1" hidden="1">'Income &amp; Expense'!$V$1</definedName>
    <definedName name="QB_COLUMN_242201" localSheetId="1" hidden="1">'Income &amp; Expense'!$V$2</definedName>
    <definedName name="QB_COLUMN_252200" localSheetId="1" hidden="1">'Income &amp; Expense'!$X$1</definedName>
    <definedName name="QB_COLUMN_252201" localSheetId="1" hidden="1">'Income &amp; Expense'!$X$2</definedName>
    <definedName name="QB_COLUMN_262200" localSheetId="1" hidden="1">'Income &amp; Expense'!$Z$1</definedName>
    <definedName name="QB_COLUMN_262201" localSheetId="1" hidden="1">'Income &amp; Expense'!$Z$2</definedName>
    <definedName name="QB_COLUMN_292200" localSheetId="1" hidden="1">'Income &amp; Expense'!$AB$1</definedName>
    <definedName name="QB_COLUMN_292201" localSheetId="1" hidden="1">'Income &amp; Expense'!$AB$2</definedName>
    <definedName name="QB_COLUMN_322200" localSheetId="1" hidden="1">'Income &amp; Expense'!$AP$1</definedName>
    <definedName name="QB_COLUMN_322201" localSheetId="1" hidden="1">'Income &amp; Expense'!$AP$2</definedName>
    <definedName name="QB_COLUMN_33101" localSheetId="1" hidden="1">'Income &amp; Expense'!$AH$2</definedName>
    <definedName name="QB_COLUMN_332200" localSheetId="1" hidden="1">'Income &amp; Expense'!$AR$1</definedName>
    <definedName name="QB_COLUMN_332201" localSheetId="1" hidden="1">'Income &amp; Expense'!$AR$2</definedName>
    <definedName name="QB_COLUMN_352200" localSheetId="1" hidden="1">'Income &amp; Expense'!$AT$1</definedName>
    <definedName name="QB_COLUMN_352201" localSheetId="1" hidden="1">'Income &amp; Expense'!$AT$2</definedName>
    <definedName name="QB_COLUMN_402200" localSheetId="1" hidden="1">'Income &amp; Expense'!$AV$1</definedName>
    <definedName name="QB_COLUMN_402201" localSheetId="1" hidden="1">'Income &amp; Expense'!$AV$2</definedName>
    <definedName name="QB_COLUMN_412200" localSheetId="1" hidden="1">'Income &amp; Expense'!$AX$1</definedName>
    <definedName name="QB_COLUMN_412201" localSheetId="1" hidden="1">'Income &amp; Expense'!$AX$2</definedName>
    <definedName name="QB_COLUMN_423011" localSheetId="1" hidden="1">'Income &amp; Expense'!$BX$2</definedName>
    <definedName name="QB_COLUMN_43101" localSheetId="1" hidden="1">'Income &amp; Expense'!$AN$2</definedName>
    <definedName name="QB_COLUMN_452111" localSheetId="1" hidden="1">'Income &amp; Expense'!$BV$2</definedName>
    <definedName name="QB_COLUMN_522200" localSheetId="1" hidden="1">'Income &amp; Expense'!$BB$1</definedName>
    <definedName name="QB_COLUMN_522201" localSheetId="1" hidden="1">'Income &amp; Expense'!$BB$2</definedName>
    <definedName name="QB_COLUMN_53101" localSheetId="1" hidden="1">'Income &amp; Expense'!$AZ$2</definedName>
    <definedName name="QB_COLUMN_542200" localSheetId="1" hidden="1">'Income &amp; Expense'!$BD$1</definedName>
    <definedName name="QB_COLUMN_542201" localSheetId="1" hidden="1">'Income &amp; Expense'!$BD$2</definedName>
    <definedName name="QB_COLUMN_552200" localSheetId="1" hidden="1">'Income &amp; Expense'!$BF$1</definedName>
    <definedName name="QB_COLUMN_552201" localSheetId="1" hidden="1">'Income &amp; Expense'!$BF$2</definedName>
    <definedName name="QB_COLUMN_562200" localSheetId="1" hidden="1">'Income &amp; Expense'!$BH$1</definedName>
    <definedName name="QB_COLUMN_562201" localSheetId="1" hidden="1">'Income &amp; Expense'!$BH$2</definedName>
    <definedName name="QB_COLUMN_582200" localSheetId="1" hidden="1">'Income &amp; Expense'!$BJ$1</definedName>
    <definedName name="QB_COLUMN_582201" localSheetId="1" hidden="1">'Income &amp; Expense'!$BJ$2</definedName>
    <definedName name="QB_COLUMN_59200" localSheetId="2" hidden="1">'Financial Statement'!$F$2</definedName>
    <definedName name="QB_COLUMN_61210" localSheetId="2" hidden="1">'Financial Statement'!$H$2</definedName>
    <definedName name="QB_COLUMN_63101" localSheetId="1" hidden="1">'Income &amp; Expense'!$BT$2</definedName>
    <definedName name="QB_COLUMN_63620" localSheetId="2" hidden="1">'Financial Statement'!$J$2</definedName>
    <definedName name="QB_COLUMN_64830" localSheetId="2" hidden="1">'Financial Statement'!$L$2</definedName>
    <definedName name="QB_COLUMN_682200" localSheetId="1" hidden="1">'Income &amp; Expense'!$BL$1</definedName>
    <definedName name="QB_COLUMN_682201" localSheetId="1" hidden="1">'Income &amp; Expense'!$BL$2</definedName>
    <definedName name="QB_COLUMN_792200" localSheetId="1" hidden="1">'Income &amp; Expense'!$AD$1</definedName>
    <definedName name="QB_COLUMN_792201" localSheetId="1" hidden="1">'Income &amp; Expense'!$AD$2</definedName>
    <definedName name="QB_COLUMN_802200" localSheetId="1" hidden="1">'Income &amp; Expense'!$AJ$1</definedName>
    <definedName name="QB_COLUMN_802201" localSheetId="1" hidden="1">'Income &amp; Expense'!$AJ$2</definedName>
    <definedName name="QB_COLUMN_812200" localSheetId="1" hidden="1">'Income &amp; Expense'!$AL$1</definedName>
    <definedName name="QB_COLUMN_812201" localSheetId="1" hidden="1">'Income &amp; Expense'!$AL$2</definedName>
    <definedName name="QB_COLUMN_82200" localSheetId="1" hidden="1">'Income &amp; Expense'!$F$1</definedName>
    <definedName name="QB_COLUMN_82201" localSheetId="1" hidden="1">'Income &amp; Expense'!$F$2</definedName>
    <definedName name="QB_COLUMN_872200" localSheetId="1" hidden="1">'Income &amp; Expense'!$BN$1</definedName>
    <definedName name="QB_COLUMN_872201" localSheetId="1" hidden="1">'Income &amp; Expense'!$BN$2</definedName>
    <definedName name="QB_COLUMN_882200" localSheetId="1" hidden="1">'Income &amp; Expense'!$L$1</definedName>
    <definedName name="QB_COLUMN_882201" localSheetId="1" hidden="1">'Income &amp; Expense'!$L$2</definedName>
    <definedName name="QB_COLUMN_972200" localSheetId="1" hidden="1">'Income &amp; Expense'!$AF$1</definedName>
    <definedName name="QB_COLUMN_972201" localSheetId="1" hidden="1">'Income &amp; Expense'!$AF$2</definedName>
    <definedName name="QB_COLUMN_982200" localSheetId="1" hidden="1">'Income &amp; Expense'!$BP$1</definedName>
    <definedName name="QB_COLUMN_982201" localSheetId="1" hidden="1">'Income &amp; Expense'!$BP$2</definedName>
    <definedName name="QB_DATA_0" localSheetId="2" hidden="1">'Financial Statement'!$6:$6,'Financial Statement'!$7:$7,'Financial Statement'!$8:$8,'Financial Statement'!$9:$9,'Financial Statement'!$12:$12,'Financial Statement'!$14:$14,'Financial Statement'!$17:$17,'Financial Statement'!$23:$23,'Financial Statement'!$31:$31,'Financial Statement'!$34:$34,'Financial Statement'!$35:$35,'Financial Statement'!$36:$36,'Financial Statement'!$41:$41,'Financial Statement'!$42:$42,'Financial Statement'!$43:$43,'Financial Statement'!$44:$44</definedName>
    <definedName name="QB_DATA_0" localSheetId="1" hidden="1">'Income &amp; Expense'!$6:$6,'Income &amp; Expense'!$7:$7,'Income &amp; Expense'!$8:$8,'Income &amp; Expense'!$9:$9,'Income &amp; Expense'!$10:$10,'Income &amp; Expense'!$11:$11,'Income &amp; Expense'!$14:$14,'Income &amp; Expense'!$15:$15,'Income &amp; Expense'!$16:$16,'Income &amp; Expense'!$17:$17,'Income &amp; Expense'!$22:$22,'Income &amp; Expense'!$25:$25,'Income &amp; Expense'!$26:$26,'Income &amp; Expense'!$27:$27,'Income &amp; Expense'!$28:$28,'Income &amp; Expense'!$31:$31</definedName>
    <definedName name="QB_DATA_1" localSheetId="2" hidden="1">'Financial Statement'!$45:$45,'Financial Statement'!$46:$46,'Financial Statement'!$47:$47,'Financial Statement'!$53:$53,'Financial Statement'!$54:$54,'Financial Statement'!$56:$56,'Financial Statement'!$57:$57,'Financial Statement'!$59:$59,'Financial Statement'!$60:$60,'Financial Statement'!$61:$61,'Financial Statement'!$62:$62,'Financial Statement'!$63:$63</definedName>
    <definedName name="QB_DATA_1" localSheetId="1" hidden="1">'Income &amp; Expense'!$32:$32,'Income &amp; Expense'!$33:$33,'Income &amp; Expense'!$36:$36,'Income &amp; Expense'!$37:$37,'Income &amp; Expense'!$38:$38,'Income &amp; Expense'!$39:$39,'Income &amp; Expense'!$40:$40,'Income &amp; Expense'!$43:$43,'Income &amp; Expense'!$44:$44,'Income &amp; Expense'!$47:$47,'Income &amp; Expense'!$50:$50,'Income &amp; Expense'!$51:$51,'Income &amp; Expense'!$52:$52,'Income &amp; Expense'!$53:$53,'Income &amp; Expense'!$54:$54,'Income &amp; Expense'!$57:$57</definedName>
    <definedName name="QB_DATA_2" localSheetId="1" hidden="1">'Income &amp; Expense'!$63:$63</definedName>
    <definedName name="QB_FORMULA_0" localSheetId="2" hidden="1">'Financial Statement'!$J$6,'Financial Statement'!$L$6,'Financial Statement'!$J$7,'Financial Statement'!$L$7,'Financial Statement'!$J$8,'Financial Statement'!$L$8,'Financial Statement'!$J$9,'Financial Statement'!$L$9,'Financial Statement'!$F$10,'Financial Statement'!$H$10,'Financial Statement'!$J$10,'Financial Statement'!$L$10,'Financial Statement'!$J$12,'Financial Statement'!$L$12,'Financial Statement'!$J$14,'Financial Statement'!$L$14</definedName>
    <definedName name="QB_FORMULA_0" localSheetId="1" hidden="1">'Income &amp; Expense'!$P$6,'Income &amp; Expense'!$AH$6,'Income &amp; Expense'!$AN$6,'Income &amp; Expense'!$AZ$6,'Income &amp; Expense'!$BT$6,'Income &amp; Expense'!$BX$6,'Income &amp; Expense'!$P$7,'Income &amp; Expense'!$AH$7,'Income &amp; Expense'!$AN$7,'Income &amp; Expense'!$AZ$7,'Income &amp; Expense'!$BT$7,'Income &amp; Expense'!$BX$7,'Income &amp; Expense'!$P$8,'Income &amp; Expense'!$AH$8,'Income &amp; Expense'!$AN$8,'Income &amp; Expense'!$AZ$8</definedName>
    <definedName name="QB_FORMULA_1" localSheetId="2" hidden="1">'Financial Statement'!$F$15,'Financial Statement'!$H$15,'Financial Statement'!$J$15,'Financial Statement'!$L$15,'Financial Statement'!$J$17,'Financial Statement'!$L$17,'Financial Statement'!$F$18,'Financial Statement'!$H$18,'Financial Statement'!$J$18,'Financial Statement'!$L$18,'Financial Statement'!$F$19,'Financial Statement'!$H$19,'Financial Statement'!$J$19,'Financial Statement'!$L$19,'Financial Statement'!$F$20,'Financial Statement'!$H$20</definedName>
    <definedName name="QB_FORMULA_1" localSheetId="1" hidden="1">'Income &amp; Expense'!$BT$8,'Income &amp; Expense'!$BX$8,'Income &amp; Expense'!$P$9,'Income &amp; Expense'!$AH$9,'Income &amp; Expense'!$AN$9,'Income &amp; Expense'!$AZ$9,'Income &amp; Expense'!$BT$9,'Income &amp; Expense'!$BX$9,'Income &amp; Expense'!$P$10,'Income &amp; Expense'!$AH$10,'Income &amp; Expense'!$AN$10,'Income &amp; Expense'!$AZ$10,'Income &amp; Expense'!$BT$10,'Income &amp; Expense'!$BX$10,'Income &amp; Expense'!$P$11,'Income &amp; Expense'!$AH$11</definedName>
    <definedName name="QB_FORMULA_10" localSheetId="1" hidden="1">'Income &amp; Expense'!$BJ$19,'Income &amp; Expense'!$BL$19,'Income &amp; Expense'!$BN$19,'Income &amp; Expense'!$BP$19,'Income &amp; Expense'!$BR$19,'Income &amp; Expense'!$BT$19,'Income &amp; Expense'!$BV$19,'Income &amp; Expense'!$BX$19,'Income &amp; Expense'!$P$22,'Income &amp; Expense'!$AH$22,'Income &amp; Expense'!$AN$22,'Income &amp; Expense'!$AZ$22,'Income &amp; Expense'!$BT$22,'Income &amp; Expense'!$BX$22,'Income &amp; Expense'!$F$23,'Income &amp; Expense'!$H$23</definedName>
    <definedName name="QB_FORMULA_11" localSheetId="1" hidden="1">'Income &amp; Expense'!$J$23,'Income &amp; Expense'!$L$23,'Income &amp; Expense'!$N$23,'Income &amp; Expense'!$P$23,'Income &amp; Expense'!$R$23,'Income &amp; Expense'!$T$23,'Income &amp; Expense'!$V$23,'Income &amp; Expense'!$X$23,'Income &amp; Expense'!$Z$23,'Income &amp; Expense'!$AB$23,'Income &amp; Expense'!$AD$23,'Income &amp; Expense'!$AF$23,'Income &amp; Expense'!$AH$23,'Income &amp; Expense'!$AJ$23,'Income &amp; Expense'!$AL$23,'Income &amp; Expense'!$AN$23</definedName>
    <definedName name="QB_FORMULA_12" localSheetId="1" hidden="1">'Income &amp; Expense'!$AP$23,'Income &amp; Expense'!$AR$23,'Income &amp; Expense'!$AT$23,'Income &amp; Expense'!$AV$23,'Income &amp; Expense'!$AX$23,'Income &amp; Expense'!$AZ$23,'Income &amp; Expense'!$BB$23,'Income &amp; Expense'!$BD$23,'Income &amp; Expense'!$BF$23,'Income &amp; Expense'!$BH$23,'Income &amp; Expense'!$BJ$23,'Income &amp; Expense'!$BL$23,'Income &amp; Expense'!$BN$23,'Income &amp; Expense'!$BP$23,'Income &amp; Expense'!$BR$23,'Income &amp; Expense'!$BT$23</definedName>
    <definedName name="QB_FORMULA_13" localSheetId="1" hidden="1">'Income &amp; Expense'!$BV$23,'Income &amp; Expense'!$BX$23,'Income &amp; Expense'!$P$25,'Income &amp; Expense'!$AH$25,'Income &amp; Expense'!$AN$25,'Income &amp; Expense'!$AZ$25,'Income &amp; Expense'!$BT$25,'Income &amp; Expense'!$BX$25,'Income &amp; Expense'!$P$26,'Income &amp; Expense'!$AH$26,'Income &amp; Expense'!$AN$26,'Income &amp; Expense'!$AZ$26,'Income &amp; Expense'!$BT$26,'Income &amp; Expense'!$BX$26,'Income &amp; Expense'!$P$27,'Income &amp; Expense'!$AH$27</definedName>
    <definedName name="QB_FORMULA_14" localSheetId="1" hidden="1">'Income &amp; Expense'!$AN$27,'Income &amp; Expense'!$AZ$27,'Income &amp; Expense'!$BT$27,'Income &amp; Expense'!$BX$27,'Income &amp; Expense'!$P$28,'Income &amp; Expense'!$AH$28,'Income &amp; Expense'!$AN$28,'Income &amp; Expense'!$AZ$28,'Income &amp; Expense'!$BT$28,'Income &amp; Expense'!$BX$28,'Income &amp; Expense'!$F$29,'Income &amp; Expense'!$H$29,'Income &amp; Expense'!$J$29,'Income &amp; Expense'!$L$29,'Income &amp; Expense'!$N$29,'Income &amp; Expense'!$P$29</definedName>
    <definedName name="QB_FORMULA_15" localSheetId="1" hidden="1">'Income &amp; Expense'!$R$29,'Income &amp; Expense'!$T$29,'Income &amp; Expense'!$V$29,'Income &amp; Expense'!$X$29,'Income &amp; Expense'!$Z$29,'Income &amp; Expense'!$AB$29,'Income &amp; Expense'!$AD$29,'Income &amp; Expense'!$AF$29,'Income &amp; Expense'!$AH$29,'Income &amp; Expense'!$AJ$29,'Income &amp; Expense'!$AL$29,'Income &amp; Expense'!$AN$29,'Income &amp; Expense'!$AP$29,'Income &amp; Expense'!$AR$29,'Income &amp; Expense'!$AT$29,'Income &amp; Expense'!$AV$29</definedName>
    <definedName name="QB_FORMULA_16" localSheetId="1" hidden="1">'Income &amp; Expense'!$AX$29,'Income &amp; Expense'!$AZ$29,'Income &amp; Expense'!$BB$29,'Income &amp; Expense'!$BD$29,'Income &amp; Expense'!$BF$29,'Income &amp; Expense'!$BH$29,'Income &amp; Expense'!$BJ$29,'Income &amp; Expense'!$BL$29,'Income &amp; Expense'!$BN$29,'Income &amp; Expense'!$BP$29,'Income &amp; Expense'!$BR$29,'Income &amp; Expense'!$BT$29,'Income &amp; Expense'!$BV$29,'Income &amp; Expense'!$BX$29,'Income &amp; Expense'!$P$31,'Income &amp; Expense'!$AH$31</definedName>
    <definedName name="QB_FORMULA_17" localSheetId="1" hidden="1">'Income &amp; Expense'!$AN$31,'Income &amp; Expense'!$AZ$31,'Income &amp; Expense'!$BT$31,'Income &amp; Expense'!$BX$31,'Income &amp; Expense'!$P$32,'Income &amp; Expense'!$AH$32,'Income &amp; Expense'!$AN$32,'Income &amp; Expense'!$AZ$32,'Income &amp; Expense'!$BT$32,'Income &amp; Expense'!$BX$32,'Income &amp; Expense'!$P$33,'Income &amp; Expense'!$AH$33,'Income &amp; Expense'!$AN$33,'Income &amp; Expense'!$AZ$33,'Income &amp; Expense'!$BT$33,'Income &amp; Expense'!$BX$33</definedName>
    <definedName name="QB_FORMULA_18" localSheetId="1" hidden="1">'Income &amp; Expense'!$F$34,'Income &amp; Expense'!$H$34,'Income &amp; Expense'!$J$34,'Income &amp; Expense'!$L$34,'Income &amp; Expense'!$N$34,'Income &amp; Expense'!$P$34,'Income &amp; Expense'!$R$34,'Income &amp; Expense'!$T$34,'Income &amp; Expense'!$V$34,'Income &amp; Expense'!$X$34,'Income &amp; Expense'!$Z$34,'Income &amp; Expense'!$AB$34,'Income &amp; Expense'!$AD$34,'Income &amp; Expense'!$AF$34,'Income &amp; Expense'!$AH$34,'Income &amp; Expense'!$AJ$34</definedName>
    <definedName name="QB_FORMULA_19" localSheetId="1" hidden="1">'Income &amp; Expense'!$AL$34,'Income &amp; Expense'!$AN$34,'Income &amp; Expense'!$AP$34,'Income &amp; Expense'!$AR$34,'Income &amp; Expense'!$AT$34,'Income &amp; Expense'!$AV$34,'Income &amp; Expense'!$AX$34,'Income &amp; Expense'!$AZ$34,'Income &amp; Expense'!$BB$34,'Income &amp; Expense'!$BD$34,'Income &amp; Expense'!$BF$34,'Income &amp; Expense'!$BH$34,'Income &amp; Expense'!$BJ$34,'Income &amp; Expense'!$BL$34,'Income &amp; Expense'!$BN$34,'Income &amp; Expense'!$BP$34</definedName>
    <definedName name="QB_FORMULA_2" localSheetId="2" hidden="1">'Financial Statement'!$J$20,'Financial Statement'!$L$20,'Financial Statement'!$J$23,'Financial Statement'!$L$23,'Financial Statement'!$F$24,'Financial Statement'!$H$24,'Financial Statement'!$J$24,'Financial Statement'!$L$24,'Financial Statement'!$F$25,'Financial Statement'!$H$25,'Financial Statement'!$J$25,'Financial Statement'!$L$25,'Financial Statement'!$F$26,'Financial Statement'!$H$26,'Financial Statement'!$J$26,'Financial Statement'!$L$26</definedName>
    <definedName name="QB_FORMULA_2" localSheetId="1" hidden="1">'Income &amp; Expense'!$AN$11,'Income &amp; Expense'!$AZ$11,'Income &amp; Expense'!$BT$11,'Income &amp; Expense'!$BX$11,'Income &amp; Expense'!$F$12,'Income &amp; Expense'!$H$12,'Income &amp; Expense'!$J$12,'Income &amp; Expense'!$L$12,'Income &amp; Expense'!$N$12,'Income &amp; Expense'!$P$12,'Income &amp; Expense'!$R$12,'Income &amp; Expense'!$T$12,'Income &amp; Expense'!$V$12,'Income &amp; Expense'!$X$12,'Income &amp; Expense'!$Z$12,'Income &amp; Expense'!$AB$12</definedName>
    <definedName name="QB_FORMULA_20" localSheetId="1" hidden="1">'Income &amp; Expense'!$BR$34,'Income &amp; Expense'!$BT$34,'Income &amp; Expense'!$BV$34,'Income &amp; Expense'!$BX$34,'Income &amp; Expense'!$P$36,'Income &amp; Expense'!$AH$36,'Income &amp; Expense'!$AN$36,'Income &amp; Expense'!$AZ$36,'Income &amp; Expense'!$BT$36,'Income &amp; Expense'!$BX$36,'Income &amp; Expense'!$P$37,'Income &amp; Expense'!$AH$37,'Income &amp; Expense'!$AN$37,'Income &amp; Expense'!$AZ$37,'Income &amp; Expense'!$BT$37,'Income &amp; Expense'!$BX$37</definedName>
    <definedName name="QB_FORMULA_21" localSheetId="1" hidden="1">'Income &amp; Expense'!$P$38,'Income &amp; Expense'!$AH$38,'Income &amp; Expense'!$AN$38,'Income &amp; Expense'!$AZ$38,'Income &amp; Expense'!$BT$38,'Income &amp; Expense'!$BX$38,'Income &amp; Expense'!$P$39,'Income &amp; Expense'!$AH$39,'Income &amp; Expense'!$AN$39,'Income &amp; Expense'!$AZ$39,'Income &amp; Expense'!$BT$39,'Income &amp; Expense'!$BX$39,'Income &amp; Expense'!$P$40,'Income &amp; Expense'!$AH$40,'Income &amp; Expense'!$AN$40,'Income &amp; Expense'!$AZ$40</definedName>
    <definedName name="QB_FORMULA_22" localSheetId="1" hidden="1">'Income &amp; Expense'!$BT$40,'Income &amp; Expense'!$BX$40,'Income &amp; Expense'!$F$41,'Income &amp; Expense'!$H$41,'Income &amp; Expense'!$J$41,'Income &amp; Expense'!$L$41,'Income &amp; Expense'!$N$41,'Income &amp; Expense'!$P$41,'Income &amp; Expense'!$R$41,'Income &amp; Expense'!$T$41,'Income &amp; Expense'!$V$41,'Income &amp; Expense'!$X$41,'Income &amp; Expense'!$Z$41,'Income &amp; Expense'!$AB$41,'Income &amp; Expense'!$AD$41,'Income &amp; Expense'!$AF$41</definedName>
    <definedName name="QB_FORMULA_23" localSheetId="1" hidden="1">'Income &amp; Expense'!$AH$41,'Income &amp; Expense'!$AJ$41,'Income &amp; Expense'!$AL$41,'Income &amp; Expense'!$AN$41,'Income &amp; Expense'!$AP$41,'Income &amp; Expense'!$AR$41,'Income &amp; Expense'!$AT$41,'Income &amp; Expense'!$AV$41,'Income &amp; Expense'!$AX$41,'Income &amp; Expense'!$AZ$41,'Income &amp; Expense'!$BB$41,'Income &amp; Expense'!$BD$41,'Income &amp; Expense'!$BF$41,'Income &amp; Expense'!$BH$41,'Income &amp; Expense'!$BJ$41,'Income &amp; Expense'!$BL$41</definedName>
    <definedName name="QB_FORMULA_24" localSheetId="1" hidden="1">'Income &amp; Expense'!$BN$41,'Income &amp; Expense'!$BP$41,'Income &amp; Expense'!$BR$41,'Income &amp; Expense'!$BT$41,'Income &amp; Expense'!$BV$41,'Income &amp; Expense'!$BX$41,'Income &amp; Expense'!$P$43,'Income &amp; Expense'!$AH$43,'Income &amp; Expense'!$AN$43,'Income &amp; Expense'!$AZ$43,'Income &amp; Expense'!$BT$43,'Income &amp; Expense'!$BX$43,'Income &amp; Expense'!$P$44,'Income &amp; Expense'!$AH$44,'Income &amp; Expense'!$AN$44,'Income &amp; Expense'!$AZ$44</definedName>
    <definedName name="QB_FORMULA_25" localSheetId="1" hidden="1">'Income &amp; Expense'!$BT$44,'Income &amp; Expense'!$BX$44,'Income &amp; Expense'!$F$45,'Income &amp; Expense'!$H$45,'Income &amp; Expense'!$J$45,'Income &amp; Expense'!$L$45,'Income &amp; Expense'!$N$45,'Income &amp; Expense'!$P$45,'Income &amp; Expense'!$R$45,'Income &amp; Expense'!$T$45,'Income &amp; Expense'!$V$45,'Income &amp; Expense'!$X$45,'Income &amp; Expense'!$Z$45,'Income &amp; Expense'!$AB$45,'Income &amp; Expense'!$AD$45,'Income &amp; Expense'!$AF$45</definedName>
    <definedName name="QB_FORMULA_26" localSheetId="1" hidden="1">'Income &amp; Expense'!$AH$45,'Income &amp; Expense'!$AJ$45,'Income &amp; Expense'!$AL$45,'Income &amp; Expense'!$AN$45,'Income &amp; Expense'!$AP$45,'Income &amp; Expense'!$AR$45,'Income &amp; Expense'!$AT$45,'Income &amp; Expense'!$AV$45,'Income &amp; Expense'!$AX$45,'Income &amp; Expense'!$AZ$45,'Income &amp; Expense'!$BB$45,'Income &amp; Expense'!$BD$45,'Income &amp; Expense'!$BF$45,'Income &amp; Expense'!$BH$45,'Income &amp; Expense'!$BJ$45,'Income &amp; Expense'!$BL$45</definedName>
    <definedName name="QB_FORMULA_27" localSheetId="1" hidden="1">'Income &amp; Expense'!$BN$45,'Income &amp; Expense'!$BP$45,'Income &amp; Expense'!$BR$45,'Income &amp; Expense'!$BT$45,'Income &amp; Expense'!$BV$45,'Income &amp; Expense'!$BX$45,'Income &amp; Expense'!$P$47,'Income &amp; Expense'!$AH$47,'Income &amp; Expense'!$AN$47,'Income &amp; Expense'!$AZ$47,'Income &amp; Expense'!$BT$47,'Income &amp; Expense'!$BX$47,'Income &amp; Expense'!$F$48,'Income &amp; Expense'!$H$48,'Income &amp; Expense'!$J$48,'Income &amp; Expense'!$L$48</definedName>
    <definedName name="QB_FORMULA_28" localSheetId="1" hidden="1">'Income &amp; Expense'!$N$48,'Income &amp; Expense'!$P$48,'Income &amp; Expense'!$R$48,'Income &amp; Expense'!$T$48,'Income &amp; Expense'!$V$48,'Income &amp; Expense'!$X$48,'Income &amp; Expense'!$Z$48,'Income &amp; Expense'!$AB$48,'Income &amp; Expense'!$AD$48,'Income &amp; Expense'!$AF$48,'Income &amp; Expense'!$AH$48,'Income &amp; Expense'!$AJ$48,'Income &amp; Expense'!$AL$48,'Income &amp; Expense'!$AN$48,'Income &amp; Expense'!$AP$48,'Income &amp; Expense'!$AR$48</definedName>
    <definedName name="QB_FORMULA_29" localSheetId="1" hidden="1">'Income &amp; Expense'!$AT$48,'Income &amp; Expense'!$AV$48,'Income &amp; Expense'!$AX$48,'Income &amp; Expense'!$AZ$48,'Income &amp; Expense'!$BB$48,'Income &amp; Expense'!$BD$48,'Income &amp; Expense'!$BF$48,'Income &amp; Expense'!$BH$48,'Income &amp; Expense'!$BJ$48,'Income &amp; Expense'!$BL$48,'Income &amp; Expense'!$BN$48,'Income &amp; Expense'!$BP$48,'Income &amp; Expense'!$BR$48,'Income &amp; Expense'!$BT$48,'Income &amp; Expense'!$BV$48,'Income &amp; Expense'!$BX$48</definedName>
    <definedName name="QB_FORMULA_3" localSheetId="2" hidden="1">'Financial Statement'!$J$31,'Financial Statement'!$L$31,'Financial Statement'!$F$32,'Financial Statement'!$H$32,'Financial Statement'!$J$32,'Financial Statement'!$L$32,'Financial Statement'!$J$34,'Financial Statement'!$L$34,'Financial Statement'!$J$35,'Financial Statement'!$L$35,'Financial Statement'!$J$36,'Financial Statement'!$L$36,'Financial Statement'!$F$37,'Financial Statement'!$H$37,'Financial Statement'!$J$37,'Financial Statement'!$L$37</definedName>
    <definedName name="QB_FORMULA_3" localSheetId="1" hidden="1">'Income &amp; Expense'!$AD$12,'Income &amp; Expense'!$AF$12,'Income &amp; Expense'!$AH$12,'Income &amp; Expense'!$AJ$12,'Income &amp; Expense'!$AL$12,'Income &amp; Expense'!$AN$12,'Income &amp; Expense'!$AP$12,'Income &amp; Expense'!$AR$12,'Income &amp; Expense'!$AT$12,'Income &amp; Expense'!$AV$12,'Income &amp; Expense'!$AX$12,'Income &amp; Expense'!$AZ$12,'Income &amp; Expense'!$BB$12,'Income &amp; Expense'!$BD$12,'Income &amp; Expense'!$BF$12,'Income &amp; Expense'!$BH$12</definedName>
    <definedName name="QB_FORMULA_30" localSheetId="1" hidden="1">'Income &amp; Expense'!$P$50,'Income &amp; Expense'!$AH$50,'Income &amp; Expense'!$AN$50,'Income &amp; Expense'!$AZ$50,'Income &amp; Expense'!$BT$50,'Income &amp; Expense'!$BX$50,'Income &amp; Expense'!$P$51,'Income &amp; Expense'!$AH$51,'Income &amp; Expense'!$AN$51,'Income &amp; Expense'!$AZ$51,'Income &amp; Expense'!$BT$51,'Income &amp; Expense'!$BX$51,'Income &amp; Expense'!$P$52,'Income &amp; Expense'!$AH$52,'Income &amp; Expense'!$AN$52,'Income &amp; Expense'!$AZ$52</definedName>
    <definedName name="QB_FORMULA_31" localSheetId="1" hidden="1">'Income &amp; Expense'!$BT$52,'Income &amp; Expense'!$BX$52,'Income &amp; Expense'!$P$53,'Income &amp; Expense'!$AH$53,'Income &amp; Expense'!$AN$53,'Income &amp; Expense'!$AZ$53,'Income &amp; Expense'!$BT$53,'Income &amp; Expense'!$BX$53,'Income &amp; Expense'!$P$54,'Income &amp; Expense'!$AH$54,'Income &amp; Expense'!$AN$54,'Income &amp; Expense'!$AZ$54,'Income &amp; Expense'!$BT$54,'Income &amp; Expense'!$BX$54,'Income &amp; Expense'!$F$55,'Income &amp; Expense'!$H$55</definedName>
    <definedName name="QB_FORMULA_32" localSheetId="1" hidden="1">'Income &amp; Expense'!$J$55,'Income &amp; Expense'!$L$55,'Income &amp; Expense'!$N$55,'Income &amp; Expense'!$P$55,'Income &amp; Expense'!$R$55,'Income &amp; Expense'!$T$55,'Income &amp; Expense'!$V$55,'Income &amp; Expense'!$X$55,'Income &amp; Expense'!$Z$55,'Income &amp; Expense'!$AB$55,'Income &amp; Expense'!$AD$55,'Income &amp; Expense'!$AF$55,'Income &amp; Expense'!$AH$55,'Income &amp; Expense'!$AJ$55,'Income &amp; Expense'!$AL$55,'Income &amp; Expense'!$AN$55</definedName>
    <definedName name="QB_FORMULA_33" localSheetId="1" hidden="1">'Income &amp; Expense'!$AP$55,'Income &amp; Expense'!$AR$55,'Income &amp; Expense'!$AT$55,'Income &amp; Expense'!$AV$55,'Income &amp; Expense'!$AX$55,'Income &amp; Expense'!$AZ$55,'Income &amp; Expense'!$BB$55,'Income &amp; Expense'!$BD$55,'Income &amp; Expense'!$BF$55,'Income &amp; Expense'!$BH$55,'Income &amp; Expense'!$BJ$55,'Income &amp; Expense'!$BL$55,'Income &amp; Expense'!$BN$55,'Income &amp; Expense'!$BP$55,'Income &amp; Expense'!$BR$55,'Income &amp; Expense'!$BT$55</definedName>
    <definedName name="QB_FORMULA_34" localSheetId="1" hidden="1">'Income &amp; Expense'!$BV$55,'Income &amp; Expense'!$BX$55,'Income &amp; Expense'!$P$57,'Income &amp; Expense'!$AH$57,'Income &amp; Expense'!$AN$57,'Income &amp; Expense'!$AZ$57,'Income &amp; Expense'!$BT$57,'Income &amp; Expense'!$BX$57,'Income &amp; Expense'!$F$58,'Income &amp; Expense'!$H$58,'Income &amp; Expense'!$J$58,'Income &amp; Expense'!$L$58,'Income &amp; Expense'!$N$58,'Income &amp; Expense'!$P$58,'Income &amp; Expense'!$R$58,'Income &amp; Expense'!$T$58</definedName>
    <definedName name="QB_FORMULA_35" localSheetId="1" hidden="1">'Income &amp; Expense'!$V$58,'Income &amp; Expense'!$X$58,'Income &amp; Expense'!$Z$58,'Income &amp; Expense'!$AB$58,'Income &amp; Expense'!$AD$58,'Income &amp; Expense'!$AF$58,'Income &amp; Expense'!$AH$58,'Income &amp; Expense'!$AJ$58,'Income &amp; Expense'!$AL$58,'Income &amp; Expense'!$AN$58,'Income &amp; Expense'!$AP$58,'Income &amp; Expense'!$AR$58,'Income &amp; Expense'!$AT$58,'Income &amp; Expense'!$AV$58,'Income &amp; Expense'!$AX$58,'Income &amp; Expense'!$AZ$58</definedName>
    <definedName name="QB_FORMULA_36" localSheetId="1" hidden="1">'Income &amp; Expense'!$BB$58,'Income &amp; Expense'!$BD$58,'Income &amp; Expense'!$BF$58,'Income &amp; Expense'!$BH$58,'Income &amp; Expense'!$BJ$58,'Income &amp; Expense'!$BL$58,'Income &amp; Expense'!$BN$58,'Income &amp; Expense'!$BP$58,'Income &amp; Expense'!$BR$58,'Income &amp; Expense'!$BT$58,'Income &amp; Expense'!$BV$58,'Income &amp; Expense'!$BX$58,'Income &amp; Expense'!$F$59,'Income &amp; Expense'!$H$59,'Income &amp; Expense'!$J$59,'Income &amp; Expense'!$L$59</definedName>
    <definedName name="QB_FORMULA_37" localSheetId="1" hidden="1">'Income &amp; Expense'!$N$59,'Income &amp; Expense'!$P$59,'Income &amp; Expense'!$R$59,'Income &amp; Expense'!$T$59,'Income &amp; Expense'!$V$59,'Income &amp; Expense'!$X$59,'Income &amp; Expense'!$Z$59,'Income &amp; Expense'!$AB$59,'Income &amp; Expense'!$AD$59,'Income &amp; Expense'!$AF$59,'Income &amp; Expense'!$AH$59,'Income &amp; Expense'!$AJ$59,'Income &amp; Expense'!$AL$59,'Income &amp; Expense'!$AN$59,'Income &amp; Expense'!$AP$59,'Income &amp; Expense'!$AR$59</definedName>
    <definedName name="QB_FORMULA_38" localSheetId="1" hidden="1">'Income &amp; Expense'!$AT$59,'Income &amp; Expense'!$AV$59,'Income &amp; Expense'!$AX$59,'Income &amp; Expense'!$AZ$59,'Income &amp; Expense'!$BB$59,'Income &amp; Expense'!$BD$59,'Income &amp; Expense'!$BF$59,'Income &amp; Expense'!$BH$59,'Income &amp; Expense'!$BJ$59,'Income &amp; Expense'!$BL$59,'Income &amp; Expense'!$BN$59,'Income &amp; Expense'!$BP$59,'Income &amp; Expense'!$BR$59,'Income &amp; Expense'!$BT$59,'Income &amp; Expense'!$BV$59,'Income &amp; Expense'!$BX$59</definedName>
    <definedName name="QB_FORMULA_39" localSheetId="1" hidden="1">'Income &amp; Expense'!$F$60,'Income &amp; Expense'!$H$60,'Income &amp; Expense'!$J$60,'Income &amp; Expense'!$L$60,'Income &amp; Expense'!$N$60,'Income &amp; Expense'!$P$60,'Income &amp; Expense'!$R$60,'Income &amp; Expense'!$T$60,'Income &amp; Expense'!$V$60,'Income &amp; Expense'!$X$60,'Income &amp; Expense'!$Z$60,'Income &amp; Expense'!$AB$60,'Income &amp; Expense'!$AD$60,'Income &amp; Expense'!$AF$60,'Income &amp; Expense'!$AH$60,'Income &amp; Expense'!$AJ$60</definedName>
    <definedName name="QB_FORMULA_4" localSheetId="2" hidden="1">'Financial Statement'!$F$38,'Financial Statement'!$H$38,'Financial Statement'!$J$38,'Financial Statement'!$L$38,'Financial Statement'!$J$41,'Financial Statement'!$L$41,'Financial Statement'!$J$42,'Financial Statement'!$L$42,'Financial Statement'!$J$43,'Financial Statement'!$L$43,'Financial Statement'!$J$44,'Financial Statement'!$L$44,'Financial Statement'!$J$45,'Financial Statement'!$L$45,'Financial Statement'!$J$46,'Financial Statement'!$L$46</definedName>
    <definedName name="QB_FORMULA_4" localSheetId="1" hidden="1">'Income &amp; Expense'!$BJ$12,'Income &amp; Expense'!$BL$12,'Income &amp; Expense'!$BN$12,'Income &amp; Expense'!$BP$12,'Income &amp; Expense'!$BR$12,'Income &amp; Expense'!$BT$12,'Income &amp; Expense'!$BV$12,'Income &amp; Expense'!$BX$12,'Income &amp; Expense'!$P$14,'Income &amp; Expense'!$AH$14,'Income &amp; Expense'!$AN$14,'Income &amp; Expense'!$AZ$14,'Income &amp; Expense'!$BT$14,'Income &amp; Expense'!$BX$14,'Income &amp; Expense'!$P$15,'Income &amp; Expense'!$AH$15</definedName>
    <definedName name="QB_FORMULA_40" localSheetId="1" hidden="1">'Income &amp; Expense'!$AL$60,'Income &amp; Expense'!$AN$60,'Income &amp; Expense'!$AP$60,'Income &amp; Expense'!$AR$60,'Income &amp; Expense'!$AT$60,'Income &amp; Expense'!$AV$60,'Income &amp; Expense'!$AX$60,'Income &amp; Expense'!$AZ$60,'Income &amp; Expense'!$BB$60,'Income &amp; Expense'!$BD$60,'Income &amp; Expense'!$BF$60,'Income &amp; Expense'!$BH$60,'Income &amp; Expense'!$BJ$60,'Income &amp; Expense'!$BL$60,'Income &amp; Expense'!$BN$60,'Income &amp; Expense'!$BP$60</definedName>
    <definedName name="QB_FORMULA_41" localSheetId="1" hidden="1">'Income &amp; Expense'!$BR$60,'Income &amp; Expense'!$BT$60,'Income &amp; Expense'!$BV$60,'Income &amp; Expense'!$BX$60,'Income &amp; Expense'!$P$63,'Income &amp; Expense'!$AH$63,'Income &amp; Expense'!$AN$63,'Income &amp; Expense'!$AZ$63,'Income &amp; Expense'!$BT$63,'Income &amp; Expense'!$BX$63,'Income &amp; Expense'!$F$64,'Income &amp; Expense'!$H$64,'Income &amp; Expense'!$J$64,'Income &amp; Expense'!$L$64,'Income &amp; Expense'!$N$64,'Income &amp; Expense'!$P$64</definedName>
    <definedName name="QB_FORMULA_42" localSheetId="1" hidden="1">'Income &amp; Expense'!$R$64,'Income &amp; Expense'!$T$64,'Income &amp; Expense'!$V$64,'Income &amp; Expense'!$X$64,'Income &amp; Expense'!$Z$64,'Income &amp; Expense'!$AB$64,'Income &amp; Expense'!$AD$64,'Income &amp; Expense'!$AF$64,'Income &amp; Expense'!$AH$64,'Income &amp; Expense'!$AJ$64,'Income &amp; Expense'!$AL$64,'Income &amp; Expense'!$AN$64,'Income &amp; Expense'!$AP$64,'Income &amp; Expense'!$AR$64,'Income &amp; Expense'!$AT$64,'Income &amp; Expense'!$AV$64</definedName>
    <definedName name="QB_FORMULA_43" localSheetId="1" hidden="1">'Income &amp; Expense'!$AX$64,'Income &amp; Expense'!$AZ$64,'Income &amp; Expense'!$BB$64,'Income &amp; Expense'!$BD$64,'Income &amp; Expense'!$BF$64,'Income &amp; Expense'!$BH$64,'Income &amp; Expense'!$BJ$64,'Income &amp; Expense'!$BL$64,'Income &amp; Expense'!$BN$64,'Income &amp; Expense'!$BP$64,'Income &amp; Expense'!$BR$64,'Income &amp; Expense'!$BT$64,'Income &amp; Expense'!$BV$64,'Income &amp; Expense'!$BX$64,'Income &amp; Expense'!$F$65,'Income &amp; Expense'!$H$65</definedName>
    <definedName name="QB_FORMULA_44" localSheetId="1" hidden="1">'Income &amp; Expense'!$J$65,'Income &amp; Expense'!$L$65,'Income &amp; Expense'!$N$65,'Income &amp; Expense'!$P$65,'Income &amp; Expense'!$R$65,'Income &amp; Expense'!$T$65,'Income &amp; Expense'!$V$65,'Income &amp; Expense'!$X$65,'Income &amp; Expense'!$Z$65,'Income &amp; Expense'!$AB$65,'Income &amp; Expense'!$AD$65,'Income &amp; Expense'!$AF$65,'Income &amp; Expense'!$AH$65,'Income &amp; Expense'!$AJ$65,'Income &amp; Expense'!$AL$65,'Income &amp; Expense'!$AN$65</definedName>
    <definedName name="QB_FORMULA_45" localSheetId="1" hidden="1">'Income &amp; Expense'!$AP$65,'Income &amp; Expense'!$AR$65,'Income &amp; Expense'!$AT$65,'Income &amp; Expense'!$AV$65,'Income &amp; Expense'!$AX$65,'Income &amp; Expense'!$AZ$65,'Income &amp; Expense'!$BB$65,'Income &amp; Expense'!$BD$65,'Income &amp; Expense'!$BF$65,'Income &amp; Expense'!$BH$65,'Income &amp; Expense'!$BJ$65,'Income &amp; Expense'!$BL$65,'Income &amp; Expense'!$BN$65,'Income &amp; Expense'!$BP$65,'Income &amp; Expense'!$BR$65,'Income &amp; Expense'!$BT$65</definedName>
    <definedName name="QB_FORMULA_46" localSheetId="1" hidden="1">'Income &amp; Expense'!$BV$65,'Income &amp; Expense'!$BX$65,'Income &amp; Expense'!$F$66,'Income &amp; Expense'!$H$66,'Income &amp; Expense'!$J$66,'Income &amp; Expense'!$L$66,'Income &amp; Expense'!$N$66,'Income &amp; Expense'!$P$66,'Income &amp; Expense'!$R$66,'Income &amp; Expense'!$T$66,'Income &amp; Expense'!$V$66,'Income &amp; Expense'!$X$66,'Income &amp; Expense'!$Z$66,'Income &amp; Expense'!$AB$66,'Income &amp; Expense'!$AD$66,'Income &amp; Expense'!$AF$66</definedName>
    <definedName name="QB_FORMULA_47" localSheetId="1" hidden="1">'Income &amp; Expense'!$AH$66,'Income &amp; Expense'!$AJ$66,'Income &amp; Expense'!$AL$66,'Income &amp; Expense'!$AN$66,'Income &amp; Expense'!$AP$66,'Income &amp; Expense'!$AR$66,'Income &amp; Expense'!$AT$66,'Income &amp; Expense'!$AV$66,'Income &amp; Expense'!$AX$66,'Income &amp; Expense'!$AZ$66,'Income &amp; Expense'!$BB$66,'Income &amp; Expense'!$BD$66,'Income &amp; Expense'!$BF$66,'Income &amp; Expense'!$BH$66,'Income &amp; Expense'!$BJ$66,'Income &amp; Expense'!$BL$66</definedName>
    <definedName name="QB_FORMULA_48" localSheetId="1" hidden="1">'Income &amp; Expense'!$BN$66,'Income &amp; Expense'!$BP$66,'Income &amp; Expense'!$BR$66,'Income &amp; Expense'!$BT$66,'Income &amp; Expense'!$BV$66,'Income &amp; Expense'!$BX$66</definedName>
    <definedName name="QB_FORMULA_5" localSheetId="2" hidden="1">'Financial Statement'!$J$47,'Financial Statement'!$L$47,'Financial Statement'!$F$48,'Financial Statement'!$H$48,'Financial Statement'!$J$48,'Financial Statement'!$L$48,'Financial Statement'!$F$49,'Financial Statement'!$H$49,'Financial Statement'!$J$49,'Financial Statement'!$L$49,'Financial Statement'!$F$50,'Financial Statement'!$H$50,'Financial Statement'!$J$50,'Financial Statement'!$L$50,'Financial Statement'!$J$53,'Financial Statement'!$L$53</definedName>
    <definedName name="QB_FORMULA_5" localSheetId="1" hidden="1">'Income &amp; Expense'!$AN$15,'Income &amp; Expense'!$AZ$15,'Income &amp; Expense'!$BT$15,'Income &amp; Expense'!$BX$15,'Income &amp; Expense'!$P$16,'Income &amp; Expense'!$AH$16,'Income &amp; Expense'!$AN$16,'Income &amp; Expense'!$AZ$16,'Income &amp; Expense'!$BT$16,'Income &amp; Expense'!$BX$16,'Income &amp; Expense'!$P$17,'Income &amp; Expense'!$AH$17,'Income &amp; Expense'!$AN$17,'Income &amp; Expense'!$AZ$17,'Income &amp; Expense'!$BT$17,'Income &amp; Expense'!$BX$17</definedName>
    <definedName name="QB_FORMULA_6" localSheetId="2" hidden="1">'Financial Statement'!$J$54,'Financial Statement'!$L$54,'Financial Statement'!$J$56,'Financial Statement'!$L$56,'Financial Statement'!$J$57,'Financial Statement'!$L$57,'Financial Statement'!$F$58,'Financial Statement'!$H$58,'Financial Statement'!$J$58,'Financial Statement'!$L$58,'Financial Statement'!$J$59,'Financial Statement'!$L$59,'Financial Statement'!$J$60,'Financial Statement'!$L$60,'Financial Statement'!$J$61,'Financial Statement'!$L$61</definedName>
    <definedName name="QB_FORMULA_6" localSheetId="1" hidden="1">'Income &amp; Expense'!$F$18,'Income &amp; Expense'!$H$18,'Income &amp; Expense'!$J$18,'Income &amp; Expense'!$L$18,'Income &amp; Expense'!$N$18,'Income &amp; Expense'!$P$18,'Income &amp; Expense'!$R$18,'Income &amp; Expense'!$T$18,'Income &amp; Expense'!$V$18,'Income &amp; Expense'!$X$18,'Income &amp; Expense'!$Z$18,'Income &amp; Expense'!$AB$18,'Income &amp; Expense'!$AD$18,'Income &amp; Expense'!$AF$18,'Income &amp; Expense'!$AH$18,'Income &amp; Expense'!$AJ$18</definedName>
    <definedName name="QB_FORMULA_7" localSheetId="2" hidden="1">'Financial Statement'!$J$62,'Financial Statement'!$L$62,'Financial Statement'!$J$63,'Financial Statement'!$L$63,'Financial Statement'!$F$64,'Financial Statement'!$H$64,'Financial Statement'!$J$64,'Financial Statement'!$L$64,'Financial Statement'!$F$65,'Financial Statement'!$H$65,'Financial Statement'!$J$65,'Financial Statement'!$L$65</definedName>
    <definedName name="QB_FORMULA_7" localSheetId="1" hidden="1">'Income &amp; Expense'!$AL$18,'Income &amp; Expense'!$AN$18,'Income &amp; Expense'!$AP$18,'Income &amp; Expense'!$AR$18,'Income &amp; Expense'!$AT$18,'Income &amp; Expense'!$AV$18,'Income &amp; Expense'!$AX$18,'Income &amp; Expense'!$AZ$18,'Income &amp; Expense'!$BB$18,'Income &amp; Expense'!$BD$18,'Income &amp; Expense'!$BF$18,'Income &amp; Expense'!$BH$18,'Income &amp; Expense'!$BJ$18,'Income &amp; Expense'!$BL$18,'Income &amp; Expense'!$BN$18,'Income &amp; Expense'!$BP$18</definedName>
    <definedName name="QB_FORMULA_8" localSheetId="1" hidden="1">'Income &amp; Expense'!$BR$18,'Income &amp; Expense'!$BT$18,'Income &amp; Expense'!$BV$18,'Income &amp; Expense'!$BX$18,'Income &amp; Expense'!$F$19,'Income &amp; Expense'!$H$19,'Income &amp; Expense'!$J$19,'Income &amp; Expense'!$L$19,'Income &amp; Expense'!$N$19,'Income &amp; Expense'!$P$19,'Income &amp; Expense'!$R$19,'Income &amp; Expense'!$T$19,'Income &amp; Expense'!$V$19,'Income &amp; Expense'!$X$19,'Income &amp; Expense'!$Z$19,'Income &amp; Expense'!$AB$19</definedName>
    <definedName name="QB_FORMULA_9" localSheetId="1" hidden="1">'Income &amp; Expense'!$AD$19,'Income &amp; Expense'!$AF$19,'Income &amp; Expense'!$AH$19,'Income &amp; Expense'!$AJ$19,'Income &amp; Expense'!$AL$19,'Income &amp; Expense'!$AN$19,'Income &amp; Expense'!$AP$19,'Income &amp; Expense'!$AR$19,'Income &amp; Expense'!$AT$19,'Income &amp; Expense'!$AV$19,'Income &amp; Expense'!$AX$19,'Income &amp; Expense'!$AZ$19,'Income &amp; Expense'!$BB$19,'Income &amp; Expense'!$BD$19,'Income &amp; Expense'!$BF$19,'Income &amp; Expense'!$BH$19</definedName>
    <definedName name="QB_ROW_1" localSheetId="2" hidden="1">'Financial Statement'!$A$3</definedName>
    <definedName name="QB_ROW_10031" localSheetId="2" hidden="1">'Financial Statement'!$D$30</definedName>
    <definedName name="QB_ROW_1011" localSheetId="2" hidden="1">'Financial Statement'!$B$4</definedName>
    <definedName name="QB_ROW_10331" localSheetId="2" hidden="1">'Financial Statement'!$D$32</definedName>
    <definedName name="QB_ROW_104240" localSheetId="2" hidden="1">'Financial Statement'!$E$34</definedName>
    <definedName name="QB_ROW_105240" localSheetId="2" hidden="1">'Financial Statement'!$E$35</definedName>
    <definedName name="QB_ROW_12031" localSheetId="2" hidden="1">'Financial Statement'!$D$33</definedName>
    <definedName name="QB_ROW_122030" localSheetId="2" hidden="1">'Financial Statement'!$D$40</definedName>
    <definedName name="QB_ROW_122330" localSheetId="2" hidden="1">'Financial Statement'!$D$48</definedName>
    <definedName name="QB_ROW_123220" localSheetId="2" hidden="1">'Financial Statement'!$C$54</definedName>
    <definedName name="QB_ROW_12331" localSheetId="2" hidden="1">'Financial Statement'!$D$37</definedName>
    <definedName name="QB_ROW_125220" localSheetId="2" hidden="1">'Financial Statement'!$C$59</definedName>
    <definedName name="QB_ROW_127220" localSheetId="2" hidden="1">'Financial Statement'!$C$60</definedName>
    <definedName name="QB_ROW_128220" localSheetId="2" hidden="1">'Financial Statement'!$C$61</definedName>
    <definedName name="QB_ROW_129220" localSheetId="2" hidden="1">'Financial Statement'!$C$62</definedName>
    <definedName name="QB_ROW_1300300" localSheetId="1" hidden="1">'Income &amp; Expense'!$D$5</definedName>
    <definedName name="QB_ROW_13021" localSheetId="2" hidden="1">'Financial Statement'!$C$39</definedName>
    <definedName name="QB_ROW_1303300" localSheetId="1" hidden="1">'Income &amp; Expense'!$D$12</definedName>
    <definedName name="QB_ROW_1311" localSheetId="2" hidden="1">'Financial Statement'!$B$20</definedName>
    <definedName name="QB_ROW_1312400" localSheetId="1" hidden="1">'Income &amp; Expense'!$E$6</definedName>
    <definedName name="QB_ROW_13321" localSheetId="2" hidden="1">'Financial Statement'!$C$49</definedName>
    <definedName name="QB_ROW_1332400" localSheetId="1" hidden="1">'Income &amp; Expense'!$E$7</definedName>
    <definedName name="QB_ROW_1392400" localSheetId="1" hidden="1">'Income &amp; Expense'!$E$8</definedName>
    <definedName name="QB_ROW_14011" localSheetId="2" hidden="1">'Financial Statement'!$B$51</definedName>
    <definedName name="QB_ROW_1412400" localSheetId="1" hidden="1">'Income &amp; Expense'!$E$9</definedName>
    <definedName name="QB_ROW_1422400" localSheetId="1" hidden="1">'Income &amp; Expense'!$E$10</definedName>
    <definedName name="QB_ROW_14311" localSheetId="2" hidden="1">'Financial Statement'!$B$64</definedName>
    <definedName name="QB_ROW_1472400" localSheetId="1" hidden="1">'Income &amp; Expense'!$E$11</definedName>
    <definedName name="QB_ROW_1540300" localSheetId="1" hidden="1">'Income &amp; Expense'!$D$13</definedName>
    <definedName name="QB_ROW_1543300" localSheetId="1" hidden="1">'Income &amp; Expense'!$D$18</definedName>
    <definedName name="QB_ROW_1622400" localSheetId="1" hidden="1">'Income &amp; Expense'!$E$14</definedName>
    <definedName name="QB_ROW_1632400" localSheetId="1" hidden="1">'Income &amp; Expense'!$E$15</definedName>
    <definedName name="QB_ROW_1642400" localSheetId="1" hidden="1">'Income &amp; Expense'!$E$16</definedName>
    <definedName name="QB_ROW_17221" localSheetId="2" hidden="1">'Financial Statement'!$C$63</definedName>
    <definedName name="QB_ROW_1722400" localSheetId="1" hidden="1">'Income &amp; Expense'!$E$17</definedName>
    <definedName name="QB_ROW_183010" localSheetId="1" hidden="1">'Income &amp; Expense'!$A$66</definedName>
    <definedName name="QB_ROW_1880300" localSheetId="1" hidden="1">'Income &amp; Expense'!$D$21</definedName>
    <definedName name="QB_ROW_1883300" localSheetId="1" hidden="1">'Income &amp; Expense'!$D$23</definedName>
    <definedName name="QB_ROW_190110" localSheetId="1" hidden="1">'Income &amp; Expense'!$B$3</definedName>
    <definedName name="QB_ROW_1902400" localSheetId="1" hidden="1">'Income &amp; Expense'!$E$22</definedName>
    <definedName name="QB_ROW_193110" localSheetId="1" hidden="1">'Income &amp; Expense'!$B$60</definedName>
    <definedName name="QB_ROW_1950300" localSheetId="1" hidden="1">'Income &amp; Expense'!$D$24</definedName>
    <definedName name="QB_ROW_1953300" localSheetId="1" hidden="1">'Income &amp; Expense'!$D$29</definedName>
    <definedName name="QB_ROW_1972400" localSheetId="1" hidden="1">'Income &amp; Expense'!$E$25</definedName>
    <definedName name="QB_ROW_200210" localSheetId="1" hidden="1">'Income &amp; Expense'!$C$4</definedName>
    <definedName name="QB_ROW_2002400" localSheetId="1" hidden="1">'Income &amp; Expense'!$E$26</definedName>
    <definedName name="QB_ROW_2021" localSheetId="2" hidden="1">'Financial Statement'!$C$5</definedName>
    <definedName name="QB_ROW_2022400" localSheetId="1" hidden="1">'Income &amp; Expense'!$E$33</definedName>
    <definedName name="QB_ROW_203210" localSheetId="1" hidden="1">'Income &amp; Expense'!$C$19</definedName>
    <definedName name="QB_ROW_2060300" localSheetId="1" hidden="1">'Income &amp; Expense'!$D$35</definedName>
    <definedName name="QB_ROW_2063300" localSheetId="1" hidden="1">'Income &amp; Expense'!$D$41</definedName>
    <definedName name="QB_ROW_2072400" localSheetId="1" hidden="1">'Income &amp; Expense'!$E$36</definedName>
    <definedName name="QB_ROW_2092400" localSheetId="1" hidden="1">'Income &amp; Expense'!$E$37</definedName>
    <definedName name="QB_ROW_210210" localSheetId="1" hidden="1">'Income &amp; Expense'!$C$20</definedName>
    <definedName name="QB_ROW_2102400" localSheetId="1" hidden="1">'Income &amp; Expense'!$E$38</definedName>
    <definedName name="QB_ROW_2112400" localSheetId="1" hidden="1">'Income &amp; Expense'!$E$39</definedName>
    <definedName name="QB_ROW_2122400" localSheetId="1" hidden="1">'Income &amp; Expense'!$E$40</definedName>
    <definedName name="QB_ROW_213210" localSheetId="1" hidden="1">'Income &amp; Expense'!$C$59</definedName>
    <definedName name="QB_ROW_2150300" localSheetId="1" hidden="1">'Income &amp; Expense'!$D$42</definedName>
    <definedName name="QB_ROW_2153300" localSheetId="1" hidden="1">'Income &amp; Expense'!$D$45</definedName>
    <definedName name="QB_ROW_2162400" localSheetId="1" hidden="1">'Income &amp; Expense'!$E$43</definedName>
    <definedName name="QB_ROW_2172400" localSheetId="1" hidden="1">'Income &amp; Expense'!$E$44</definedName>
    <definedName name="QB_ROW_220110" localSheetId="1" hidden="1">'Income &amp; Expense'!$B$61</definedName>
    <definedName name="QB_ROW_220300" localSheetId="1" hidden="1">'Income &amp; Expense'!$D$56</definedName>
    <definedName name="QB_ROW_223110" localSheetId="1" hidden="1">'Income &amp; Expense'!$B$65</definedName>
    <definedName name="QB_ROW_223300" localSheetId="1" hidden="1">'Income &amp; Expense'!$D$58</definedName>
    <definedName name="QB_ROW_2250300" localSheetId="1" hidden="1">'Income &amp; Expense'!$D$46</definedName>
    <definedName name="QB_ROW_2253300" localSheetId="1" hidden="1">'Income &amp; Expense'!$D$48</definedName>
    <definedName name="QB_ROW_2272400" localSheetId="1" hidden="1">'Income &amp; Expense'!$E$47</definedName>
    <definedName name="QB_ROW_2280300" localSheetId="1" hidden="1">'Income &amp; Expense'!$D$49</definedName>
    <definedName name="QB_ROW_2283300" localSheetId="1" hidden="1">'Income &amp; Expense'!$D$55</definedName>
    <definedName name="QB_ROW_2302400" localSheetId="1" hidden="1">'Income &amp; Expense'!$E$50</definedName>
    <definedName name="QB_ROW_2312400" localSheetId="1" hidden="1">'Income &amp; Expense'!$E$51</definedName>
    <definedName name="QB_ROW_2321" localSheetId="2" hidden="1">'Financial Statement'!$C$10</definedName>
    <definedName name="QB_ROW_2342400" localSheetId="1" hidden="1">'Income &amp; Expense'!$E$52</definedName>
    <definedName name="QB_ROW_2352400" localSheetId="1" hidden="1">'Income &amp; Expense'!$E$53</definedName>
    <definedName name="QB_ROW_2372400" localSheetId="1" hidden="1">'Income &amp; Expense'!$E$54</definedName>
    <definedName name="QB_ROW_240210" localSheetId="1" hidden="1">'Income &amp; Expense'!$C$62</definedName>
    <definedName name="QB_ROW_240300" localSheetId="1" hidden="1">'Income &amp; Expense'!$D$30</definedName>
    <definedName name="QB_ROW_243210" localSheetId="1" hidden="1">'Income &amp; Expense'!$C$64</definedName>
    <definedName name="QB_ROW_243300" localSheetId="1" hidden="1">'Income &amp; Expense'!$D$34</definedName>
    <definedName name="QB_ROW_2452400" localSheetId="1" hidden="1">'Income &amp; Expense'!$E$57</definedName>
    <definedName name="QB_ROW_252400" localSheetId="1" hidden="1">'Income &amp; Expense'!$E$31</definedName>
    <definedName name="QB_ROW_2542300" localSheetId="1" hidden="1">'Income &amp; Expense'!$D$63</definedName>
    <definedName name="QB_ROW_258230" localSheetId="2" hidden="1">'Financial Statement'!$D$6</definedName>
    <definedName name="QB_ROW_262240" localSheetId="2" hidden="1">'Financial Statement'!$E$14</definedName>
    <definedName name="QB_ROW_262400" localSheetId="1" hidden="1">'Income &amp; Expense'!$E$32</definedName>
    <definedName name="QB_ROW_263230" localSheetId="2" hidden="1">'Financial Statement'!$D$12</definedName>
    <definedName name="QB_ROW_264240" localSheetId="2" hidden="1">'Financial Statement'!$E$41</definedName>
    <definedName name="QB_ROW_265240" localSheetId="2" hidden="1">'Financial Statement'!$E$42</definedName>
    <definedName name="QB_ROW_266240" localSheetId="2" hidden="1">'Financial Statement'!$E$43</definedName>
    <definedName name="QB_ROW_269240" localSheetId="2" hidden="1">'Financial Statement'!$E$44</definedName>
    <definedName name="QB_ROW_271240" localSheetId="2" hidden="1">'Financial Statement'!$E$45</definedName>
    <definedName name="QB_ROW_272240" localSheetId="2" hidden="1">'Financial Statement'!$E$46</definedName>
    <definedName name="QB_ROW_274240" localSheetId="2" hidden="1">'Financial Statement'!$E$47</definedName>
    <definedName name="QB_ROW_278230" localSheetId="2" hidden="1">'Financial Statement'!$D$7</definedName>
    <definedName name="QB_ROW_279230" localSheetId="2" hidden="1">'Financial Statement'!$D$8</definedName>
    <definedName name="QB_ROW_2822400" localSheetId="1" hidden="1">'Income &amp; Expense'!$E$27</definedName>
    <definedName name="QB_ROW_301" localSheetId="2" hidden="1">'Financial Statement'!$A$26</definedName>
    <definedName name="QB_ROW_3092400" localSheetId="1" hidden="1">'Income &amp; Expense'!$E$28</definedName>
    <definedName name="QB_ROW_314230" localSheetId="2" hidden="1">'Financial Statement'!$D$23</definedName>
    <definedName name="QB_ROW_315240" localSheetId="2" hidden="1">'Financial Statement'!$E$17</definedName>
    <definedName name="QB_ROW_316020" localSheetId="2" hidden="1">'Financial Statement'!$C$55</definedName>
    <definedName name="QB_ROW_316320" localSheetId="2" hidden="1">'Financial Statement'!$C$58</definedName>
    <definedName name="QB_ROW_317230" localSheetId="2" hidden="1">'Financial Statement'!$D$56</definedName>
    <definedName name="QB_ROW_318230" localSheetId="2" hidden="1">'Financial Statement'!$D$57</definedName>
    <definedName name="QB_ROW_320240" localSheetId="2" hidden="1">'Financial Statement'!$E$36</definedName>
    <definedName name="QB_ROW_4021" localSheetId="2" hidden="1">'Financial Statement'!$C$11</definedName>
    <definedName name="QB_ROW_4321" localSheetId="2" hidden="1">'Financial Statement'!$C$19</definedName>
    <definedName name="QB_ROW_47220" localSheetId="2" hidden="1">'Financial Statement'!$C$53</definedName>
    <definedName name="QB_ROW_57230" localSheetId="2" hidden="1">'Financial Statement'!$D$9</definedName>
    <definedName name="QB_ROW_6011" localSheetId="2" hidden="1">'Financial Statement'!$B$21</definedName>
    <definedName name="QB_ROW_6311" localSheetId="2" hidden="1">'Financial Statement'!$B$25</definedName>
    <definedName name="QB_ROW_7001" localSheetId="2" hidden="1">'Financial Statement'!$A$27</definedName>
    <definedName name="QB_ROW_7301" localSheetId="2" hidden="1">'Financial Statement'!$A$65</definedName>
    <definedName name="QB_ROW_75030" localSheetId="2" hidden="1">'Financial Statement'!$D$13</definedName>
    <definedName name="QB_ROW_75330" localSheetId="2" hidden="1">'Financial Statement'!$D$15</definedName>
    <definedName name="QB_ROW_79030" localSheetId="2" hidden="1">'Financial Statement'!$D$16</definedName>
    <definedName name="QB_ROW_79330" localSheetId="2" hidden="1">'Financial Statement'!$D$18</definedName>
    <definedName name="QB_ROW_8011" localSheetId="2" hidden="1">'Financial Statement'!$B$28</definedName>
    <definedName name="QB_ROW_8311" localSheetId="2" hidden="1">'Financial Statement'!$B$50</definedName>
    <definedName name="QB_ROW_9021" localSheetId="2" hidden="1">'Financial Statement'!$C$29</definedName>
    <definedName name="QB_ROW_9321" localSheetId="2" hidden="1">'Financial Statement'!$C$38</definedName>
    <definedName name="QB_ROW_95020" localSheetId="2" hidden="1">'Financial Statement'!$C$22</definedName>
    <definedName name="QB_ROW_95320" localSheetId="2" hidden="1">'Financial Statement'!$C$24</definedName>
    <definedName name="QB_ROW_99240" localSheetId="2" hidden="1">'Financial Statement'!$E$31</definedName>
    <definedName name="QBCANSUPPORTUPDATE" localSheetId="2">TRUE</definedName>
    <definedName name="QBCANSUPPORTUPDATE" localSheetId="1">TRUE</definedName>
    <definedName name="QBCOMPANYFILENAME" localSheetId="2">"C:\Users\Public\Documents\Intuit\QuickBooks\Company Files\League of Women Voters of Oregon (C3).qbw"</definedName>
    <definedName name="QBCOMPANYFILENAME" localSheetId="1">"C:\Users\Public\Documents\Intuit\QuickBooks\Company Files\League of Women Voters of Oregon (C3).qbw"</definedName>
    <definedName name="QBENDDATE" localSheetId="2">20210608</definedName>
    <definedName name="QBENDDATE" localSheetId="1">20210608</definedName>
    <definedName name="QBHEADERSONSCREEN" localSheetId="2">FALSE</definedName>
    <definedName name="QBHEADERSONSCREEN" localSheetId="1">FALSE</definedName>
    <definedName name="QBMETADATASIZE" localSheetId="2">5924</definedName>
    <definedName name="QBMETADATASIZE" localSheetId="1">5931</definedName>
    <definedName name="QBPRESERVECOLOR" localSheetId="2">TRUE</definedName>
    <definedName name="QBPRESERVECOLOR" localSheetId="1">TRUE</definedName>
    <definedName name="QBPRESERVEFONT" localSheetId="2">TRUE</definedName>
    <definedName name="QBPRESERVEFONT" localSheetId="1">TRUE</definedName>
    <definedName name="QBPRESERVEROWHEIGHT" localSheetId="2">TRUE</definedName>
    <definedName name="QBPRESERVEROWHEIGHT" localSheetId="1">TRUE</definedName>
    <definedName name="QBPRESERVESPACE" localSheetId="2">TRUE</definedName>
    <definedName name="QBPRESERVESPACE" localSheetId="1">TRUE</definedName>
    <definedName name="QBREPORTCOLAXIS" localSheetId="2">0</definedName>
    <definedName name="QBREPORTCOLAXIS" localSheetId="1">19</definedName>
    <definedName name="QBREPORTCOMPANYID" localSheetId="2">"08a13aa649024555a55332a14803917e"</definedName>
    <definedName name="QBREPORTCOMPANYID" localSheetId="1">"08a13aa649024555a55332a14803917e"</definedName>
    <definedName name="QBREPORTCOMPARECOL_ANNUALBUDGET" localSheetId="2">FALSE</definedName>
    <definedName name="QBREPORTCOMPARECOL_ANNUALBUDGET" localSheetId="1">FALSE</definedName>
    <definedName name="QBREPORTCOMPARECOL_AVGCOGS" localSheetId="2">FALSE</definedName>
    <definedName name="QBREPORTCOMPARECOL_AVGCOGS" localSheetId="1">FALSE</definedName>
    <definedName name="QBREPORTCOMPARECOL_AVGPRICE" localSheetId="2">FALSE</definedName>
    <definedName name="QBREPORTCOMPARECOL_AVGPRICE" localSheetId="1">FALSE</definedName>
    <definedName name="QBREPORTCOMPARECOL_BUDDIFF" localSheetId="2">FALSE</definedName>
    <definedName name="QBREPORTCOMPARECOL_BUDDIFF" localSheetId="1">FALSE</definedName>
    <definedName name="QBREPORTCOMPARECOL_BUDGET" localSheetId="2">FALSE</definedName>
    <definedName name="QBREPORTCOMPARECOL_BUDGET" localSheetId="1">FALSE</definedName>
    <definedName name="QBREPORTCOMPARECOL_BUDPCT" localSheetId="2">FALSE</definedName>
    <definedName name="QBREPORTCOMPARECOL_BUDPCT" localSheetId="1">FALSE</definedName>
    <definedName name="QBREPORTCOMPARECOL_COGS" localSheetId="2">FALSE</definedName>
    <definedName name="QBREPORTCOMPARECOL_COGS" localSheetId="1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2">FALSE</definedName>
    <definedName name="QBREPORTCOMPARECOL_FORECAST" localSheetId="1">FALSE</definedName>
    <definedName name="QBREPORTCOMPARECOL_GROSSMARGIN" localSheetId="2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1">FALSE</definedName>
    <definedName name="QBREPORTCOMPARECOL_HOURS" localSheetId="2">FALSE</definedName>
    <definedName name="QBREPORTCOMPARECOL_HOURS" localSheetId="1">FALSE</definedName>
    <definedName name="QBREPORTCOMPARECOL_PCTCOL" localSheetId="2">FALSE</definedName>
    <definedName name="QBREPORTCOMPARECOL_PCTCOL" localSheetId="1">FALSE</definedName>
    <definedName name="QBREPORTCOMPARECOL_PCTEXPENSE" localSheetId="2">FALSE</definedName>
    <definedName name="QBREPORTCOMPARECOL_PCTEXPENSE" localSheetId="1">FALSE</definedName>
    <definedName name="QBREPORTCOMPARECOL_PCTINCOME" localSheetId="2">FALSE</definedName>
    <definedName name="QBREPORTCOMPARECOL_PCTINCOME" localSheetId="1">FALSE</definedName>
    <definedName name="QBREPORTCOMPARECOL_PCTOFSALES" localSheetId="2">FALSE</definedName>
    <definedName name="QBREPORTCOMPARECOL_PCTOFSALES" localSheetId="1">FALSE</definedName>
    <definedName name="QBREPORTCOMPARECOL_PCTROW" localSheetId="2">FALSE</definedName>
    <definedName name="QBREPORTCOMPARECOL_PCTROW" localSheetId="1">FALSE</definedName>
    <definedName name="QBREPORTCOMPARECOL_PPDIFF" localSheetId="2">FALSE</definedName>
    <definedName name="QBREPORTCOMPARECOL_PPDIFF" localSheetId="1">FALSE</definedName>
    <definedName name="QBREPORTCOMPARECOL_PPPCT" localSheetId="2">FALSE</definedName>
    <definedName name="QBREPORTCOMPARECOL_PPPCT" localSheetId="1">FALSE</definedName>
    <definedName name="QBREPORTCOMPARECOL_PREVPERIOD" localSheetId="2">FALSE</definedName>
    <definedName name="QBREPORTCOMPARECOL_PREVPERIOD" localSheetId="1">FALSE</definedName>
    <definedName name="QBREPORTCOMPARECOL_PREVYEAR" localSheetId="2">TRUE</definedName>
    <definedName name="QBREPORTCOMPARECOL_PREVYEAR" localSheetId="1">FALSE</definedName>
    <definedName name="QBREPORTCOMPARECOL_PYDIFF" localSheetId="2">TRUE</definedName>
    <definedName name="QBREPORTCOMPARECOL_PYDIFF" localSheetId="1">FALSE</definedName>
    <definedName name="QBREPORTCOMPARECOL_PYPCT" localSheetId="2">TRUE</definedName>
    <definedName name="QBREPORTCOMPARECOL_PYPCT" localSheetId="1">FALSE</definedName>
    <definedName name="QBREPORTCOMPARECOL_QTY" localSheetId="2">FALSE</definedName>
    <definedName name="QBREPORTCOMPARECOL_QTY" localSheetId="1">FALSE</definedName>
    <definedName name="QBREPORTCOMPARECOL_RATE" localSheetId="2">FALSE</definedName>
    <definedName name="QBREPORTCOMPARECOL_RATE" localSheetId="1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1">FALSE</definedName>
    <definedName name="QBREPORTCOMPARECOL_YTD" localSheetId="2">FALSE</definedName>
    <definedName name="QBREPORTCOMPARECOL_YTD" localSheetId="1">FALSE</definedName>
    <definedName name="QBREPORTCOMPARECOL_YTDBUDGET" localSheetId="2">FALSE</definedName>
    <definedName name="QBREPORTCOMPARECOL_YTDBUDGET" localSheetId="1">FALSE</definedName>
    <definedName name="QBREPORTCOMPARECOL_YTDPCT" localSheetId="2">FALSE</definedName>
    <definedName name="QBREPORTCOMPARECOL_YTDPCT" localSheetId="1">FALSE</definedName>
    <definedName name="QBREPORTROWAXIS" localSheetId="2">9</definedName>
    <definedName name="QBREPORTROWAXIS" localSheetId="1">11</definedName>
    <definedName name="QBREPORTSUBCOLAXIS" localSheetId="2">24</definedName>
    <definedName name="QBREPORTSUBCOLAXIS" localSheetId="1">0</definedName>
    <definedName name="QBREPORTTYPE" localSheetId="2">373</definedName>
    <definedName name="QBREPORTTYPE" localSheetId="1">372</definedName>
    <definedName name="QBROWHEADERS" localSheetId="2">5</definedName>
    <definedName name="QBROWHEADERS" localSheetId="1">5</definedName>
    <definedName name="QBSTARTDATE" localSheetId="2">20200701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7" l="1"/>
  <c r="F64" i="7" s="1"/>
  <c r="L63" i="7"/>
  <c r="J63" i="7"/>
  <c r="L62" i="7"/>
  <c r="J62" i="7"/>
  <c r="L61" i="7"/>
  <c r="J61" i="7"/>
  <c r="L60" i="7"/>
  <c r="J60" i="7"/>
  <c r="L59" i="7"/>
  <c r="J59" i="7"/>
  <c r="H58" i="7"/>
  <c r="H64" i="7" s="1"/>
  <c r="F58" i="7"/>
  <c r="L58" i="7" s="1"/>
  <c r="L57" i="7"/>
  <c r="J57" i="7"/>
  <c r="L56" i="7"/>
  <c r="J56" i="7"/>
  <c r="L54" i="7"/>
  <c r="J54" i="7"/>
  <c r="L53" i="7"/>
  <c r="J53" i="7"/>
  <c r="L48" i="7"/>
  <c r="H48" i="7"/>
  <c r="H49" i="7" s="1"/>
  <c r="F48" i="7"/>
  <c r="F49" i="7" s="1"/>
  <c r="L47" i="7"/>
  <c r="J47" i="7"/>
  <c r="L46" i="7"/>
  <c r="J46" i="7"/>
  <c r="L45" i="7"/>
  <c r="J45" i="7"/>
  <c r="L44" i="7"/>
  <c r="J44" i="7"/>
  <c r="L43" i="7"/>
  <c r="J43" i="7"/>
  <c r="L42" i="7"/>
  <c r="J42" i="7"/>
  <c r="L41" i="7"/>
  <c r="J41" i="7"/>
  <c r="H37" i="7"/>
  <c r="L37" i="7" s="1"/>
  <c r="F37" i="7"/>
  <c r="J37" i="7" s="1"/>
  <c r="L36" i="7"/>
  <c r="J36" i="7"/>
  <c r="L35" i="7"/>
  <c r="J35" i="7"/>
  <c r="L34" i="7"/>
  <c r="J34" i="7"/>
  <c r="L32" i="7"/>
  <c r="H32" i="7"/>
  <c r="H38" i="7" s="1"/>
  <c r="F32" i="7"/>
  <c r="F38" i="7" s="1"/>
  <c r="L31" i="7"/>
  <c r="J31" i="7"/>
  <c r="H24" i="7"/>
  <c r="H25" i="7" s="1"/>
  <c r="F24" i="7"/>
  <c r="F25" i="7" s="1"/>
  <c r="L23" i="7"/>
  <c r="J23" i="7"/>
  <c r="H18" i="7"/>
  <c r="L18" i="7" s="1"/>
  <c r="F18" i="7"/>
  <c r="J18" i="7" s="1"/>
  <c r="L17" i="7"/>
  <c r="J17" i="7"/>
  <c r="L15" i="7"/>
  <c r="H15" i="7"/>
  <c r="H19" i="7" s="1"/>
  <c r="H20" i="7" s="1"/>
  <c r="H26" i="7" s="1"/>
  <c r="F15" i="7"/>
  <c r="F19" i="7" s="1"/>
  <c r="L14" i="7"/>
  <c r="J14" i="7"/>
  <c r="L12" i="7"/>
  <c r="J12" i="7"/>
  <c r="L10" i="7"/>
  <c r="H10" i="7"/>
  <c r="F10" i="7"/>
  <c r="J10" i="7" s="1"/>
  <c r="L9" i="7"/>
  <c r="J9" i="7"/>
  <c r="L8" i="7"/>
  <c r="J8" i="7"/>
  <c r="L7" i="7"/>
  <c r="J7" i="7"/>
  <c r="L6" i="7"/>
  <c r="J6" i="7"/>
  <c r="BX66" i="5"/>
  <c r="BV66" i="5"/>
  <c r="BT66" i="5"/>
  <c r="BR66" i="5"/>
  <c r="BP66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BX65" i="5"/>
  <c r="BV65" i="5"/>
  <c r="BT65" i="5"/>
  <c r="BR65" i="5"/>
  <c r="BP65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BX64" i="5"/>
  <c r="BV64" i="5"/>
  <c r="BT64" i="5"/>
  <c r="BR64" i="5"/>
  <c r="BP64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BX63" i="5"/>
  <c r="BT63" i="5"/>
  <c r="AZ63" i="5"/>
  <c r="AN63" i="5"/>
  <c r="AH63" i="5"/>
  <c r="P63" i="5"/>
  <c r="BX60" i="5"/>
  <c r="BV60" i="5"/>
  <c r="BT60" i="5"/>
  <c r="BR60" i="5"/>
  <c r="BP60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L60" i="5"/>
  <c r="AJ60" i="5"/>
  <c r="AH60" i="5"/>
  <c r="AF60" i="5"/>
  <c r="AD60" i="5"/>
  <c r="AB60" i="5"/>
  <c r="Z60" i="5"/>
  <c r="X60" i="5"/>
  <c r="V60" i="5"/>
  <c r="T60" i="5"/>
  <c r="R60" i="5"/>
  <c r="P60" i="5"/>
  <c r="N60" i="5"/>
  <c r="L60" i="5"/>
  <c r="J60" i="5"/>
  <c r="H60" i="5"/>
  <c r="F60" i="5"/>
  <c r="BX59" i="5"/>
  <c r="BV59" i="5"/>
  <c r="BT59" i="5"/>
  <c r="BR59" i="5"/>
  <c r="BP59" i="5"/>
  <c r="BN59" i="5"/>
  <c r="BL59" i="5"/>
  <c r="BJ59" i="5"/>
  <c r="BH59" i="5"/>
  <c r="BF59" i="5"/>
  <c r="BD59" i="5"/>
  <c r="BB59" i="5"/>
  <c r="AZ59" i="5"/>
  <c r="AX59" i="5"/>
  <c r="AV59" i="5"/>
  <c r="AT59" i="5"/>
  <c r="AR59" i="5"/>
  <c r="AP59" i="5"/>
  <c r="AN59" i="5"/>
  <c r="AL59" i="5"/>
  <c r="AJ59" i="5"/>
  <c r="AH59" i="5"/>
  <c r="AF59" i="5"/>
  <c r="AD59" i="5"/>
  <c r="AB59" i="5"/>
  <c r="Z59" i="5"/>
  <c r="X59" i="5"/>
  <c r="V59" i="5"/>
  <c r="T59" i="5"/>
  <c r="R59" i="5"/>
  <c r="P59" i="5"/>
  <c r="N59" i="5"/>
  <c r="L59" i="5"/>
  <c r="J59" i="5"/>
  <c r="H59" i="5"/>
  <c r="F59" i="5"/>
  <c r="BX58" i="5"/>
  <c r="BV58" i="5"/>
  <c r="BT58" i="5"/>
  <c r="BR58" i="5"/>
  <c r="BP58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AF58" i="5"/>
  <c r="AD58" i="5"/>
  <c r="AB58" i="5"/>
  <c r="Z58" i="5"/>
  <c r="X58" i="5"/>
  <c r="V58" i="5"/>
  <c r="T58" i="5"/>
  <c r="R58" i="5"/>
  <c r="P58" i="5"/>
  <c r="N58" i="5"/>
  <c r="L58" i="5"/>
  <c r="J58" i="5"/>
  <c r="H58" i="5"/>
  <c r="F58" i="5"/>
  <c r="BX57" i="5"/>
  <c r="BT57" i="5"/>
  <c r="AZ57" i="5"/>
  <c r="AN57" i="5"/>
  <c r="AH57" i="5"/>
  <c r="P57" i="5"/>
  <c r="BX55" i="5"/>
  <c r="BV55" i="5"/>
  <c r="BT55" i="5"/>
  <c r="BR55" i="5"/>
  <c r="BP55" i="5"/>
  <c r="BN55" i="5"/>
  <c r="BL55" i="5"/>
  <c r="BJ55" i="5"/>
  <c r="BH55" i="5"/>
  <c r="BF55" i="5"/>
  <c r="BD55" i="5"/>
  <c r="BB55" i="5"/>
  <c r="AZ55" i="5"/>
  <c r="AX55" i="5"/>
  <c r="AV55" i="5"/>
  <c r="AT55" i="5"/>
  <c r="AR55" i="5"/>
  <c r="AP55" i="5"/>
  <c r="AN55" i="5"/>
  <c r="AL55" i="5"/>
  <c r="AJ55" i="5"/>
  <c r="AH55" i="5"/>
  <c r="AF55" i="5"/>
  <c r="AD55" i="5"/>
  <c r="AB55" i="5"/>
  <c r="Z55" i="5"/>
  <c r="X55" i="5"/>
  <c r="V55" i="5"/>
  <c r="T55" i="5"/>
  <c r="R55" i="5"/>
  <c r="P55" i="5"/>
  <c r="N55" i="5"/>
  <c r="L55" i="5"/>
  <c r="J55" i="5"/>
  <c r="H55" i="5"/>
  <c r="F55" i="5"/>
  <c r="BX54" i="5"/>
  <c r="BT54" i="5"/>
  <c r="AZ54" i="5"/>
  <c r="AN54" i="5"/>
  <c r="AH54" i="5"/>
  <c r="P54" i="5"/>
  <c r="BX53" i="5"/>
  <c r="BT53" i="5"/>
  <c r="AZ53" i="5"/>
  <c r="AN53" i="5"/>
  <c r="AH53" i="5"/>
  <c r="P53" i="5"/>
  <c r="BX52" i="5"/>
  <c r="BT52" i="5"/>
  <c r="AZ52" i="5"/>
  <c r="AN52" i="5"/>
  <c r="AH52" i="5"/>
  <c r="P52" i="5"/>
  <c r="BX51" i="5"/>
  <c r="BT51" i="5"/>
  <c r="AZ51" i="5"/>
  <c r="AN51" i="5"/>
  <c r="AH51" i="5"/>
  <c r="P51" i="5"/>
  <c r="BX50" i="5"/>
  <c r="BT50" i="5"/>
  <c r="AZ50" i="5"/>
  <c r="AN50" i="5"/>
  <c r="AH50" i="5"/>
  <c r="P50" i="5"/>
  <c r="BX48" i="5"/>
  <c r="BV48" i="5"/>
  <c r="BT48" i="5"/>
  <c r="BR48" i="5"/>
  <c r="BP48" i="5"/>
  <c r="BN48" i="5"/>
  <c r="BL48" i="5"/>
  <c r="BJ48" i="5"/>
  <c r="BH48" i="5"/>
  <c r="BF48" i="5"/>
  <c r="BD48" i="5"/>
  <c r="BB48" i="5"/>
  <c r="AZ48" i="5"/>
  <c r="AX48" i="5"/>
  <c r="AV48" i="5"/>
  <c r="AT48" i="5"/>
  <c r="AR48" i="5"/>
  <c r="AP48" i="5"/>
  <c r="AN48" i="5"/>
  <c r="AL48" i="5"/>
  <c r="AJ48" i="5"/>
  <c r="AH48" i="5"/>
  <c r="AF48" i="5"/>
  <c r="AD48" i="5"/>
  <c r="AB48" i="5"/>
  <c r="Z48" i="5"/>
  <c r="X48" i="5"/>
  <c r="V48" i="5"/>
  <c r="T48" i="5"/>
  <c r="R48" i="5"/>
  <c r="P48" i="5"/>
  <c r="N48" i="5"/>
  <c r="L48" i="5"/>
  <c r="J48" i="5"/>
  <c r="H48" i="5"/>
  <c r="F48" i="5"/>
  <c r="BX47" i="5"/>
  <c r="BT47" i="5"/>
  <c r="AZ47" i="5"/>
  <c r="AN47" i="5"/>
  <c r="AH47" i="5"/>
  <c r="P47" i="5"/>
  <c r="BX45" i="5"/>
  <c r="BV45" i="5"/>
  <c r="BT45" i="5"/>
  <c r="BR45" i="5"/>
  <c r="BP45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BX44" i="5"/>
  <c r="BT44" i="5"/>
  <c r="AZ44" i="5"/>
  <c r="AN44" i="5"/>
  <c r="AH44" i="5"/>
  <c r="P44" i="5"/>
  <c r="BX43" i="5"/>
  <c r="BT43" i="5"/>
  <c r="AZ43" i="5"/>
  <c r="AN43" i="5"/>
  <c r="AH43" i="5"/>
  <c r="P43" i="5"/>
  <c r="BX41" i="5"/>
  <c r="BV41" i="5"/>
  <c r="BT41" i="5"/>
  <c r="BR41" i="5"/>
  <c r="BP41" i="5"/>
  <c r="BN41" i="5"/>
  <c r="BL41" i="5"/>
  <c r="BJ41" i="5"/>
  <c r="BH41" i="5"/>
  <c r="BF41" i="5"/>
  <c r="BD41" i="5"/>
  <c r="BB41" i="5"/>
  <c r="AZ41" i="5"/>
  <c r="AX41" i="5"/>
  <c r="AV41" i="5"/>
  <c r="AT41" i="5"/>
  <c r="AR41" i="5"/>
  <c r="AP41" i="5"/>
  <c r="AN41" i="5"/>
  <c r="AL41" i="5"/>
  <c r="AJ41" i="5"/>
  <c r="AH41" i="5"/>
  <c r="AF41" i="5"/>
  <c r="AD41" i="5"/>
  <c r="AB41" i="5"/>
  <c r="Z41" i="5"/>
  <c r="X41" i="5"/>
  <c r="V41" i="5"/>
  <c r="T41" i="5"/>
  <c r="R41" i="5"/>
  <c r="P41" i="5"/>
  <c r="N41" i="5"/>
  <c r="L41" i="5"/>
  <c r="J41" i="5"/>
  <c r="H41" i="5"/>
  <c r="F41" i="5"/>
  <c r="BX40" i="5"/>
  <c r="BT40" i="5"/>
  <c r="AZ40" i="5"/>
  <c r="AN40" i="5"/>
  <c r="AH40" i="5"/>
  <c r="P40" i="5"/>
  <c r="BX39" i="5"/>
  <c r="BT39" i="5"/>
  <c r="AZ39" i="5"/>
  <c r="AN39" i="5"/>
  <c r="AH39" i="5"/>
  <c r="P39" i="5"/>
  <c r="BX38" i="5"/>
  <c r="BT38" i="5"/>
  <c r="AZ38" i="5"/>
  <c r="AN38" i="5"/>
  <c r="AH38" i="5"/>
  <c r="P38" i="5"/>
  <c r="BX37" i="5"/>
  <c r="BT37" i="5"/>
  <c r="AZ37" i="5"/>
  <c r="AN37" i="5"/>
  <c r="AH37" i="5"/>
  <c r="P37" i="5"/>
  <c r="BX36" i="5"/>
  <c r="BT36" i="5"/>
  <c r="AZ36" i="5"/>
  <c r="AN36" i="5"/>
  <c r="AH36" i="5"/>
  <c r="P36" i="5"/>
  <c r="BX34" i="5"/>
  <c r="BV34" i="5"/>
  <c r="BT34" i="5"/>
  <c r="BR34" i="5"/>
  <c r="BP34" i="5"/>
  <c r="BN34" i="5"/>
  <c r="BL34" i="5"/>
  <c r="BJ34" i="5"/>
  <c r="BH34" i="5"/>
  <c r="BF34" i="5"/>
  <c r="BD34" i="5"/>
  <c r="BB34" i="5"/>
  <c r="AZ34" i="5"/>
  <c r="AX34" i="5"/>
  <c r="AV34" i="5"/>
  <c r="AT34" i="5"/>
  <c r="AR34" i="5"/>
  <c r="AP34" i="5"/>
  <c r="AN34" i="5"/>
  <c r="AL34" i="5"/>
  <c r="AJ34" i="5"/>
  <c r="AH34" i="5"/>
  <c r="AF34" i="5"/>
  <c r="AD34" i="5"/>
  <c r="AB34" i="5"/>
  <c r="Z34" i="5"/>
  <c r="X34" i="5"/>
  <c r="V34" i="5"/>
  <c r="T34" i="5"/>
  <c r="R34" i="5"/>
  <c r="P34" i="5"/>
  <c r="N34" i="5"/>
  <c r="L34" i="5"/>
  <c r="J34" i="5"/>
  <c r="H34" i="5"/>
  <c r="F34" i="5"/>
  <c r="BX33" i="5"/>
  <c r="BT33" i="5"/>
  <c r="AZ33" i="5"/>
  <c r="AN33" i="5"/>
  <c r="AH33" i="5"/>
  <c r="P33" i="5"/>
  <c r="BX32" i="5"/>
  <c r="BT32" i="5"/>
  <c r="AZ32" i="5"/>
  <c r="AN32" i="5"/>
  <c r="AH32" i="5"/>
  <c r="P32" i="5"/>
  <c r="BX31" i="5"/>
  <c r="BT31" i="5"/>
  <c r="AZ31" i="5"/>
  <c r="AN31" i="5"/>
  <c r="AH31" i="5"/>
  <c r="P31" i="5"/>
  <c r="BX29" i="5"/>
  <c r="BV29" i="5"/>
  <c r="BT29" i="5"/>
  <c r="BR29" i="5"/>
  <c r="BP29" i="5"/>
  <c r="BN29" i="5"/>
  <c r="BL29" i="5"/>
  <c r="BJ29" i="5"/>
  <c r="BH29" i="5"/>
  <c r="BF29" i="5"/>
  <c r="BD29" i="5"/>
  <c r="BB29" i="5"/>
  <c r="AZ29" i="5"/>
  <c r="AX29" i="5"/>
  <c r="AV29" i="5"/>
  <c r="AT29" i="5"/>
  <c r="AR29" i="5"/>
  <c r="AP29" i="5"/>
  <c r="AN29" i="5"/>
  <c r="AL29" i="5"/>
  <c r="AJ29" i="5"/>
  <c r="AH29" i="5"/>
  <c r="AF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BX28" i="5"/>
  <c r="BT28" i="5"/>
  <c r="AZ28" i="5"/>
  <c r="AN28" i="5"/>
  <c r="AH28" i="5"/>
  <c r="P28" i="5"/>
  <c r="BX27" i="5"/>
  <c r="BT27" i="5"/>
  <c r="AZ27" i="5"/>
  <c r="AN27" i="5"/>
  <c r="AH27" i="5"/>
  <c r="P27" i="5"/>
  <c r="BX26" i="5"/>
  <c r="BT26" i="5"/>
  <c r="AZ26" i="5"/>
  <c r="AN26" i="5"/>
  <c r="AH26" i="5"/>
  <c r="P26" i="5"/>
  <c r="BX25" i="5"/>
  <c r="BT25" i="5"/>
  <c r="AZ25" i="5"/>
  <c r="AN25" i="5"/>
  <c r="AH25" i="5"/>
  <c r="P25" i="5"/>
  <c r="BX23" i="5"/>
  <c r="BV23" i="5"/>
  <c r="BT23" i="5"/>
  <c r="BR23" i="5"/>
  <c r="BP23" i="5"/>
  <c r="BN23" i="5"/>
  <c r="BL23" i="5"/>
  <c r="BJ23" i="5"/>
  <c r="BH23" i="5"/>
  <c r="BF23" i="5"/>
  <c r="BD23" i="5"/>
  <c r="BB23" i="5"/>
  <c r="AZ23" i="5"/>
  <c r="AX23" i="5"/>
  <c r="AV23" i="5"/>
  <c r="AT23" i="5"/>
  <c r="AR23" i="5"/>
  <c r="AP23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BX22" i="5"/>
  <c r="BT22" i="5"/>
  <c r="AZ22" i="5"/>
  <c r="AN22" i="5"/>
  <c r="AH22" i="5"/>
  <c r="P22" i="5"/>
  <c r="BX19" i="5"/>
  <c r="BV19" i="5"/>
  <c r="BT19" i="5"/>
  <c r="BR19" i="5"/>
  <c r="BP19" i="5"/>
  <c r="BN19" i="5"/>
  <c r="BL19" i="5"/>
  <c r="BJ19" i="5"/>
  <c r="BH19" i="5"/>
  <c r="BF19" i="5"/>
  <c r="BD19" i="5"/>
  <c r="BB19" i="5"/>
  <c r="AZ19" i="5"/>
  <c r="AX19" i="5"/>
  <c r="AV19" i="5"/>
  <c r="AT19" i="5"/>
  <c r="AR19" i="5"/>
  <c r="AP19" i="5"/>
  <c r="AN19" i="5"/>
  <c r="AL19" i="5"/>
  <c r="AJ19" i="5"/>
  <c r="AH19" i="5"/>
  <c r="AF19" i="5"/>
  <c r="AD19" i="5"/>
  <c r="AB19" i="5"/>
  <c r="Z19" i="5"/>
  <c r="X19" i="5"/>
  <c r="V19" i="5"/>
  <c r="T19" i="5"/>
  <c r="R19" i="5"/>
  <c r="P19" i="5"/>
  <c r="N19" i="5"/>
  <c r="L19" i="5"/>
  <c r="J19" i="5"/>
  <c r="H19" i="5"/>
  <c r="F19" i="5"/>
  <c r="BX18" i="5"/>
  <c r="BV18" i="5"/>
  <c r="BT18" i="5"/>
  <c r="BR18" i="5"/>
  <c r="BP18" i="5"/>
  <c r="BN18" i="5"/>
  <c r="BL18" i="5"/>
  <c r="BJ18" i="5"/>
  <c r="BH18" i="5"/>
  <c r="BF18" i="5"/>
  <c r="BD18" i="5"/>
  <c r="BB18" i="5"/>
  <c r="AZ18" i="5"/>
  <c r="AX18" i="5"/>
  <c r="AV18" i="5"/>
  <c r="AT18" i="5"/>
  <c r="AR18" i="5"/>
  <c r="AP18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BX17" i="5"/>
  <c r="BT17" i="5"/>
  <c r="AZ17" i="5"/>
  <c r="AN17" i="5"/>
  <c r="AH17" i="5"/>
  <c r="P17" i="5"/>
  <c r="BX16" i="5"/>
  <c r="BT16" i="5"/>
  <c r="AZ16" i="5"/>
  <c r="AN16" i="5"/>
  <c r="AH16" i="5"/>
  <c r="P16" i="5"/>
  <c r="BX15" i="5"/>
  <c r="BT15" i="5"/>
  <c r="AZ15" i="5"/>
  <c r="AN15" i="5"/>
  <c r="AH15" i="5"/>
  <c r="P15" i="5"/>
  <c r="BX14" i="5"/>
  <c r="BT14" i="5"/>
  <c r="AZ14" i="5"/>
  <c r="AN14" i="5"/>
  <c r="AH14" i="5"/>
  <c r="P14" i="5"/>
  <c r="BX12" i="5"/>
  <c r="BV12" i="5"/>
  <c r="BT12" i="5"/>
  <c r="BR12" i="5"/>
  <c r="BP12" i="5"/>
  <c r="BN12" i="5"/>
  <c r="BL12" i="5"/>
  <c r="BJ12" i="5"/>
  <c r="BH12" i="5"/>
  <c r="BF12" i="5"/>
  <c r="BD12" i="5"/>
  <c r="BB12" i="5"/>
  <c r="AZ12" i="5"/>
  <c r="AX12" i="5"/>
  <c r="AV12" i="5"/>
  <c r="AT12" i="5"/>
  <c r="AR12" i="5"/>
  <c r="AP12" i="5"/>
  <c r="AN12" i="5"/>
  <c r="AL12" i="5"/>
  <c r="AJ12" i="5"/>
  <c r="AH12" i="5"/>
  <c r="AF12" i="5"/>
  <c r="AD12" i="5"/>
  <c r="AB12" i="5"/>
  <c r="Z12" i="5"/>
  <c r="X12" i="5"/>
  <c r="V12" i="5"/>
  <c r="T12" i="5"/>
  <c r="R12" i="5"/>
  <c r="P12" i="5"/>
  <c r="N12" i="5"/>
  <c r="L12" i="5"/>
  <c r="J12" i="5"/>
  <c r="H12" i="5"/>
  <c r="F12" i="5"/>
  <c r="BX11" i="5"/>
  <c r="BT11" i="5"/>
  <c r="AZ11" i="5"/>
  <c r="AN11" i="5"/>
  <c r="AH11" i="5"/>
  <c r="P11" i="5"/>
  <c r="BX10" i="5"/>
  <c r="BT10" i="5"/>
  <c r="AZ10" i="5"/>
  <c r="AN10" i="5"/>
  <c r="AH10" i="5"/>
  <c r="P10" i="5"/>
  <c r="BX9" i="5"/>
  <c r="BT9" i="5"/>
  <c r="AZ9" i="5"/>
  <c r="AN9" i="5"/>
  <c r="AH9" i="5"/>
  <c r="P9" i="5"/>
  <c r="BX8" i="5"/>
  <c r="BT8" i="5"/>
  <c r="AZ8" i="5"/>
  <c r="AN8" i="5"/>
  <c r="AH8" i="5"/>
  <c r="P8" i="5"/>
  <c r="BX7" i="5"/>
  <c r="BT7" i="5"/>
  <c r="AZ7" i="5"/>
  <c r="AN7" i="5"/>
  <c r="AH7" i="5"/>
  <c r="P7" i="5"/>
  <c r="BX6" i="5"/>
  <c r="BT6" i="5"/>
  <c r="AZ6" i="5"/>
  <c r="AN6" i="5"/>
  <c r="AH6" i="5"/>
  <c r="P6" i="5"/>
  <c r="D57" i="4"/>
  <c r="L38" i="7" l="1"/>
  <c r="F50" i="7"/>
  <c r="J38" i="7"/>
  <c r="H50" i="7"/>
  <c r="H65" i="7" s="1"/>
  <c r="L49" i="7"/>
  <c r="J49" i="7"/>
  <c r="J19" i="7"/>
  <c r="L19" i="7"/>
  <c r="L25" i="7"/>
  <c r="J25" i="7"/>
  <c r="J32" i="7"/>
  <c r="J48" i="7"/>
  <c r="F20" i="7"/>
  <c r="J24" i="7"/>
  <c r="L24" i="7"/>
  <c r="J58" i="7"/>
  <c r="J15" i="7"/>
  <c r="D119" i="4"/>
  <c r="D118" i="4"/>
  <c r="D117" i="4"/>
  <c r="D116" i="4"/>
  <c r="D115" i="4"/>
  <c r="D114" i="4"/>
  <c r="D113" i="4"/>
  <c r="D98" i="4"/>
  <c r="D90" i="4"/>
  <c r="D89" i="4"/>
  <c r="D97" i="4"/>
  <c r="D85" i="4"/>
  <c r="D84" i="4"/>
  <c r="D83" i="4"/>
  <c r="D81" i="4"/>
  <c r="D80" i="4"/>
  <c r="D79" i="4"/>
  <c r="D76" i="4"/>
  <c r="D75" i="4"/>
  <c r="D70" i="4"/>
  <c r="D69" i="4"/>
  <c r="D68" i="4"/>
  <c r="D67" i="4"/>
  <c r="D63" i="4"/>
  <c r="D58" i="4"/>
  <c r="D56" i="4"/>
  <c r="D27" i="4"/>
  <c r="D25" i="4"/>
  <c r="D23" i="4"/>
  <c r="D22" i="4"/>
  <c r="D18" i="4"/>
  <c r="D17" i="4"/>
  <c r="D15" i="4"/>
  <c r="D14" i="4"/>
  <c r="L20" i="7" l="1"/>
  <c r="J20" i="7"/>
  <c r="F26" i="7"/>
  <c r="F65" i="7"/>
  <c r="J50" i="7"/>
  <c r="L50" i="7"/>
  <c r="L64" i="7"/>
  <c r="J64" i="7"/>
  <c r="D54" i="4"/>
  <c r="D53" i="4"/>
  <c r="L26" i="7" l="1"/>
  <c r="J26" i="7"/>
  <c r="L65" i="7"/>
  <c r="J65" i="7"/>
  <c r="D112" i="4"/>
  <c r="D52" i="4"/>
  <c r="D51" i="4"/>
  <c r="D50" i="4"/>
  <c r="D49" i="4"/>
  <c r="D48" i="4"/>
  <c r="D45" i="4"/>
  <c r="D44" i="4"/>
  <c r="D43" i="4"/>
  <c r="D42" i="4"/>
  <c r="D41" i="4"/>
  <c r="D9" i="4"/>
  <c r="D8" i="4" l="1"/>
  <c r="D7" i="4"/>
  <c r="D16" i="4" l="1"/>
  <c r="F15" i="4"/>
  <c r="D120" i="4" l="1"/>
  <c r="F118" i="4" l="1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99" i="4"/>
  <c r="F98" i="4"/>
  <c r="F97" i="4"/>
  <c r="F96" i="4"/>
  <c r="F95" i="4"/>
  <c r="F94" i="4"/>
  <c r="F90" i="4"/>
  <c r="F89" i="4"/>
  <c r="F85" i="4"/>
  <c r="H85" i="4" s="1"/>
  <c r="F84" i="4"/>
  <c r="F83" i="4"/>
  <c r="F82" i="4"/>
  <c r="F80" i="4"/>
  <c r="F79" i="4"/>
  <c r="F78" i="4"/>
  <c r="F77" i="4"/>
  <c r="F75" i="4"/>
  <c r="F74" i="4"/>
  <c r="H76" i="4" s="1"/>
  <c r="F70" i="4"/>
  <c r="F69" i="4"/>
  <c r="H69" i="4" s="1"/>
  <c r="F68" i="4"/>
  <c r="F67" i="4"/>
  <c r="F66" i="4"/>
  <c r="F65" i="4"/>
  <c r="F64" i="4"/>
  <c r="F63" i="4"/>
  <c r="F58" i="4"/>
  <c r="F56" i="4"/>
  <c r="F55" i="4"/>
  <c r="F54" i="4"/>
  <c r="H54" i="4" s="1"/>
  <c r="F53" i="4"/>
  <c r="F52" i="4"/>
  <c r="F51" i="4"/>
  <c r="F50" i="4"/>
  <c r="F49" i="4"/>
  <c r="F48" i="4"/>
  <c r="F45" i="4"/>
  <c r="F44" i="4"/>
  <c r="H44" i="4" s="1"/>
  <c r="F43" i="4"/>
  <c r="H43" i="4" s="1"/>
  <c r="F42" i="4"/>
  <c r="F41" i="4"/>
  <c r="F33" i="4" l="1"/>
  <c r="F32" i="4"/>
  <c r="F31" i="4"/>
  <c r="H31" i="4" s="1"/>
  <c r="H30" i="4"/>
  <c r="F29" i="4"/>
  <c r="H29" i="4" s="1"/>
  <c r="F27" i="4"/>
  <c r="H27" i="4" s="1"/>
  <c r="F25" i="4"/>
  <c r="F23" i="4"/>
  <c r="F22" i="4"/>
  <c r="H22" i="4" s="1"/>
  <c r="F18" i="4"/>
  <c r="H18" i="4" s="1"/>
  <c r="F17" i="4"/>
  <c r="H17" i="4" s="1"/>
  <c r="F14" i="4"/>
  <c r="H14" i="4" s="1"/>
  <c r="F12" i="4"/>
  <c r="H12" i="4" s="1"/>
  <c r="F8" i="4"/>
  <c r="F7" i="4"/>
  <c r="H7" i="4" s="1"/>
  <c r="H122" i="4"/>
  <c r="H115" i="4"/>
  <c r="H112" i="4"/>
  <c r="H111" i="4"/>
  <c r="H110" i="4"/>
  <c r="H109" i="4"/>
  <c r="H108" i="4"/>
  <c r="H106" i="4"/>
  <c r="H105" i="4"/>
  <c r="H104" i="4"/>
  <c r="H102" i="4"/>
  <c r="H101" i="4"/>
  <c r="H94" i="4"/>
  <c r="H93" i="4"/>
  <c r="H92" i="4"/>
  <c r="F91" i="4"/>
  <c r="D91" i="4"/>
  <c r="H89" i="4"/>
  <c r="H88" i="4"/>
  <c r="H87" i="4"/>
  <c r="H77" i="4"/>
  <c r="H73" i="4"/>
  <c r="H72" i="4"/>
  <c r="H64" i="4"/>
  <c r="H56" i="4"/>
  <c r="H55" i="4"/>
  <c r="H49" i="4"/>
  <c r="H45" i="4"/>
  <c r="H41" i="4"/>
  <c r="H40" i="4"/>
  <c r="H39" i="4"/>
  <c r="H38" i="4"/>
  <c r="H36" i="4"/>
  <c r="H34" i="4"/>
  <c r="H21" i="4"/>
  <c r="D20" i="4"/>
  <c r="H10" i="4"/>
  <c r="H9" i="4"/>
  <c r="H98" i="4" l="1"/>
  <c r="H116" i="4"/>
  <c r="H83" i="4"/>
  <c r="H107" i="4"/>
  <c r="D100" i="4"/>
  <c r="H117" i="4"/>
  <c r="H114" i="4"/>
  <c r="H118" i="4"/>
  <c r="H75" i="4"/>
  <c r="H51" i="4"/>
  <c r="D71" i="4"/>
  <c r="H67" i="4"/>
  <c r="D86" i="4"/>
  <c r="H79" i="4"/>
  <c r="H23" i="4"/>
  <c r="H48" i="4"/>
  <c r="H63" i="4"/>
  <c r="H90" i="4"/>
  <c r="H25" i="4"/>
  <c r="F59" i="4"/>
  <c r="H52" i="4"/>
  <c r="H68" i="4"/>
  <c r="H80" i="4"/>
  <c r="H84" i="4"/>
  <c r="H96" i="4"/>
  <c r="H91" i="4"/>
  <c r="H53" i="4"/>
  <c r="H65" i="4"/>
  <c r="D59" i="4"/>
  <c r="H50" i="4"/>
  <c r="H103" i="4"/>
  <c r="H42" i="4"/>
  <c r="H58" i="4"/>
  <c r="H97" i="4"/>
  <c r="D35" i="4"/>
  <c r="D37" i="4" s="1"/>
  <c r="H113" i="4"/>
  <c r="H32" i="4"/>
  <c r="F35" i="4"/>
  <c r="F20" i="4"/>
  <c r="H20" i="4" s="1"/>
  <c r="H8" i="4"/>
  <c r="F100" i="4"/>
  <c r="F71" i="4"/>
  <c r="F120" i="4"/>
  <c r="H100" i="4" l="1"/>
  <c r="H59" i="4"/>
  <c r="D121" i="4"/>
  <c r="D123" i="4" s="1"/>
  <c r="D124" i="4" s="1"/>
  <c r="H35" i="4"/>
  <c r="F37" i="4"/>
  <c r="H120" i="4"/>
  <c r="F121" i="4"/>
  <c r="H71" i="4"/>
  <c r="H37" i="4" l="1"/>
  <c r="H121" i="4"/>
  <c r="F84" i="3"/>
  <c r="D84" i="3"/>
  <c r="F81" i="4"/>
  <c r="F62" i="3"/>
  <c r="H81" i="4" l="1"/>
  <c r="F86" i="4"/>
  <c r="C79" i="3"/>
  <c r="D28" i="3"/>
  <c r="D62" i="3"/>
  <c r="D79" i="3"/>
  <c r="D93" i="3"/>
  <c r="E79" i="3"/>
  <c r="E62" i="3"/>
  <c r="C62" i="3"/>
  <c r="H86" i="4" l="1"/>
  <c r="F123" i="4"/>
  <c r="E50" i="3"/>
  <c r="E114" i="3" s="1"/>
  <c r="F50" i="3"/>
  <c r="F114" i="3" s="1"/>
  <c r="C50" i="3"/>
  <c r="C114" i="3" s="1"/>
  <c r="E84" i="3"/>
  <c r="F124" i="4" l="1"/>
  <c r="H123" i="4"/>
  <c r="C93" i="3"/>
  <c r="E93" i="3"/>
  <c r="F93" i="3"/>
  <c r="F79" i="3" l="1"/>
  <c r="F116" i="3" s="1"/>
  <c r="D50" i="3"/>
  <c r="D114" i="3" s="1"/>
  <c r="E28" i="3"/>
  <c r="F28" i="3"/>
  <c r="C28" i="3"/>
  <c r="F14" i="3"/>
  <c r="C84" i="3"/>
  <c r="C14" i="3"/>
  <c r="C118" i="3" l="1"/>
  <c r="C30" i="3" s="1"/>
  <c r="F118" i="3"/>
  <c r="F121" i="3" s="1"/>
  <c r="D14" i="3"/>
  <c r="E14" i="3"/>
  <c r="F30" i="3" l="1"/>
  <c r="E118" i="3"/>
  <c r="E30" i="3" s="1"/>
  <c r="D118" i="3" l="1"/>
  <c r="D30" i="3" s="1"/>
</calcChain>
</file>

<file path=xl/sharedStrings.xml><?xml version="1.0" encoding="utf-8"?>
<sst xmlns="http://schemas.openxmlformats.org/spreadsheetml/2006/main" count="536" uniqueCount="404">
  <si>
    <t>Income</t>
  </si>
  <si>
    <t>4070 Legacies and Bequests</t>
  </si>
  <si>
    <t>4140 Gifts in Kind</t>
  </si>
  <si>
    <t>Total Contributed Income</t>
  </si>
  <si>
    <t xml:space="preserve">5210 Membership Dues </t>
  </si>
  <si>
    <t>5220 Member Assessments - PMP</t>
  </si>
  <si>
    <t>5310 Interest on Savings</t>
  </si>
  <si>
    <t xml:space="preserve">5360 Other Investment Income </t>
  </si>
  <si>
    <t>5440 Gross Sales - Inventory</t>
  </si>
  <si>
    <t>Expenses</t>
  </si>
  <si>
    <t>7220 Salaries and Wages</t>
  </si>
  <si>
    <t>7250 Payroll Taxes</t>
  </si>
  <si>
    <t>7260 Workmans' Comp Insurance</t>
  </si>
  <si>
    <t>7320 Employee Benefit - Non-pension</t>
  </si>
  <si>
    <t>7520 Accounting Fees</t>
  </si>
  <si>
    <t>8110 Supplies</t>
  </si>
  <si>
    <t>8130 Telephone and Telecomm</t>
  </si>
  <si>
    <t>8140 Postage, Shipping, and Delivery</t>
  </si>
  <si>
    <t xml:space="preserve">8210 Rent and Parking </t>
  </si>
  <si>
    <t>8520 Insurance</t>
  </si>
  <si>
    <t>8530 Membership Dues</t>
  </si>
  <si>
    <t xml:space="preserve">8540 Staff Development </t>
  </si>
  <si>
    <t>8560 Outside Computer Services</t>
  </si>
  <si>
    <t>8670 Organizational (Corp) Expenses</t>
  </si>
  <si>
    <t xml:space="preserve">  General  Office Totals</t>
  </si>
  <si>
    <t xml:space="preserve">  Program - Action</t>
  </si>
  <si>
    <t xml:space="preserve">Class 101 - Coalitions </t>
  </si>
  <si>
    <t>Class 102 - Committee - Action</t>
  </si>
  <si>
    <t xml:space="preserve">Class 106 - Legislative Report </t>
  </si>
  <si>
    <t>Class 109 - Legislative Process Day</t>
  </si>
  <si>
    <t xml:space="preserve">  Program Action Totals</t>
  </si>
  <si>
    <t xml:space="preserve">  Program - Education</t>
  </si>
  <si>
    <t>Class 209 - Study committee operations</t>
  </si>
  <si>
    <t>Class 301 - VS - Civic Education</t>
  </si>
  <si>
    <t xml:space="preserve">Class 302 - VS - Forums </t>
  </si>
  <si>
    <t>Class 303 - VS - Internet</t>
  </si>
  <si>
    <t xml:space="preserve">Class 304 - VS - Mock Election </t>
  </si>
  <si>
    <t>Class 306 - VS - Speakers' Kit</t>
  </si>
  <si>
    <t>Class 308 - VS - Voters' Guides</t>
  </si>
  <si>
    <t xml:space="preserve">Class 311 - VS - Spanish Support </t>
  </si>
  <si>
    <t xml:space="preserve">  Program - Education Totals </t>
  </si>
  <si>
    <t xml:space="preserve">  Program - Lobbying </t>
  </si>
  <si>
    <t xml:space="preserve">Class 401 - Direct Lobbying </t>
  </si>
  <si>
    <t xml:space="preserve">Class 402 - Grassroots Lobbying </t>
  </si>
  <si>
    <t xml:space="preserve">  Program - Lobbying Totals </t>
  </si>
  <si>
    <t xml:space="preserve">  Support - Fundraising</t>
  </si>
  <si>
    <t xml:space="preserve">Class 501 - Committee Development </t>
  </si>
  <si>
    <t xml:space="preserve">Class 502 - Dev - Grants </t>
  </si>
  <si>
    <t xml:space="preserve">Class 503 - Dev- Direct Mail Member </t>
  </si>
  <si>
    <t>Class 504 - Dev - Direct Mail Nonmember</t>
  </si>
  <si>
    <t>Class 515 - Dev - Biennial Report</t>
  </si>
  <si>
    <t xml:space="preserve">  Support - Fundraising Totals  </t>
  </si>
  <si>
    <t xml:space="preserve">  Support - Management </t>
  </si>
  <si>
    <t>Class 601 - Board</t>
  </si>
  <si>
    <t>Class 603 - Budget</t>
  </si>
  <si>
    <t>Class 604 - HR</t>
  </si>
  <si>
    <t>Class 605 - Committee - Member Agreement</t>
  </si>
  <si>
    <t>Class 606 - Committee - Membership</t>
  </si>
  <si>
    <t xml:space="preserve">Class 607 - Committee - Nominating </t>
  </si>
  <si>
    <t>Class 608 - Committee - Outreach &amp; PR</t>
  </si>
  <si>
    <t xml:space="preserve">Class 609 - Committee - Tech Support </t>
  </si>
  <si>
    <t>Class 610 - Liaison / Field Service</t>
  </si>
  <si>
    <t xml:space="preserve">Class 612 - Local League Training &amp; Support </t>
  </si>
  <si>
    <t xml:space="preserve">Class 613 - LWVOR Conv / Council </t>
  </si>
  <si>
    <t xml:space="preserve">Class 615 - President </t>
  </si>
  <si>
    <t xml:space="preserve">Class 617 - Voter Newsletter </t>
  </si>
  <si>
    <t xml:space="preserve">Class 620 - PMP to LWVUS for MAL </t>
  </si>
  <si>
    <t>Class 623 - 100th Anniversary</t>
  </si>
  <si>
    <t xml:space="preserve">  Support - Management Totals </t>
  </si>
  <si>
    <t xml:space="preserve">Total Expenses </t>
  </si>
  <si>
    <t>Net Income</t>
  </si>
  <si>
    <t>4010 Individual Contributions (IC):</t>
  </si>
  <si>
    <t>8220 Utilities  &amp; Cleaning</t>
  </si>
  <si>
    <t>Class 105 - Advocacy Support</t>
  </si>
  <si>
    <t>Class 110 - Redistricting Advocacy</t>
  </si>
  <si>
    <t>Class 305 - VS - Outreach</t>
  </si>
  <si>
    <t>Draw from assets</t>
  </si>
  <si>
    <t>Comments</t>
  </si>
  <si>
    <t>Actual Income &amp; Expenses</t>
  </si>
  <si>
    <t xml:space="preserve">
Budgets
</t>
  </si>
  <si>
    <t>Adopted
2019-2020</t>
  </si>
  <si>
    <t>Proposed
2020-2021</t>
  </si>
  <si>
    <t>Correct line placement for Vernier</t>
  </si>
  <si>
    <t>predict stable progress</t>
  </si>
  <si>
    <t>member declared travel donations</t>
  </si>
  <si>
    <t>From Members-at-Large</t>
  </si>
  <si>
    <t>PMP from local Leagues</t>
  </si>
  <si>
    <t>sales from merchandise</t>
  </si>
  <si>
    <t>Total Earned Revenue</t>
  </si>
  <si>
    <t>retail program contributions</t>
  </si>
  <si>
    <t>4410 Corporate Matching</t>
  </si>
  <si>
    <t xml:space="preserve">      4010 (IC) - Member</t>
  </si>
  <si>
    <t xml:space="preserve">      4010  (IC)- Non-Member</t>
  </si>
  <si>
    <t xml:space="preserve">      4010 (IC) - Business </t>
  </si>
  <si>
    <t>5810 Special Events (SE)</t>
  </si>
  <si>
    <t xml:space="preserve">      5810 (SE) - Fall Workshop</t>
  </si>
  <si>
    <t xml:space="preserve">      5810 (SE) - Day at Legislature</t>
  </si>
  <si>
    <t xml:space="preserve">      5810 (SE) - Legislative Process Day</t>
  </si>
  <si>
    <t>Renegotiate lease, assume 5%&gt;</t>
  </si>
  <si>
    <t>software, constant contact</t>
  </si>
  <si>
    <t>Biocides ongoing, print &amp; mailing</t>
  </si>
  <si>
    <t>OCSS Conference registration</t>
  </si>
  <si>
    <t>could include VVG expenses</t>
  </si>
  <si>
    <t>printing as needed</t>
  </si>
  <si>
    <t>print &amp; audio recording</t>
  </si>
  <si>
    <t>translation &amp; printing</t>
  </si>
  <si>
    <t>google ads, soc media PR, radio</t>
  </si>
  <si>
    <t>Voters' Pamphlet stmts, eg SJR18</t>
  </si>
  <si>
    <t>EVDC Emerald Valley Del Comm</t>
  </si>
  <si>
    <t>?</t>
  </si>
  <si>
    <t>every other year</t>
  </si>
  <si>
    <t>Class 506 - Donor mgmt software -LGL</t>
  </si>
  <si>
    <t>Little green light,  higher monthly fee</t>
  </si>
  <si>
    <t xml:space="preserve">4420 Grant from LWVUS </t>
  </si>
  <si>
    <t>4230 Foundation &amp; Trusts Grants</t>
  </si>
  <si>
    <t xml:space="preserve">Contributed Income </t>
  </si>
  <si>
    <t>Earned Revenue</t>
  </si>
  <si>
    <t>portion notpaid by reserve funds</t>
  </si>
  <si>
    <t xml:space="preserve">Activities </t>
  </si>
  <si>
    <t>2019 Redistricting</t>
  </si>
  <si>
    <t>2019-2020
(to April 2020)</t>
  </si>
  <si>
    <t xml:space="preserve">      5810 (SE)- LWVOR Conv / Council</t>
  </si>
  <si>
    <t xml:space="preserve">Class 103 -Day at Legislature </t>
  </si>
  <si>
    <t>Event</t>
  </si>
  <si>
    <t>add bookkeeping service</t>
  </si>
  <si>
    <t>Class 313 - VS - staff support</t>
  </si>
  <si>
    <t>VG format, LL orders, Vote411 (excludes ME)</t>
  </si>
  <si>
    <t>retreat, vouchers</t>
  </si>
  <si>
    <t>expenditure not anticipated</t>
  </si>
  <si>
    <t>officers' LL visits, annual mtgs</t>
  </si>
  <si>
    <t>location still needs to be set, staff time not included</t>
  </si>
  <si>
    <t>council</t>
  </si>
  <si>
    <t>discretionary fund</t>
  </si>
  <si>
    <t xml:space="preserve">printing &amp; mailing, possible formatting staff support </t>
  </si>
  <si>
    <t>any residual LL grant funding</t>
  </si>
  <si>
    <t>Total Income</t>
  </si>
  <si>
    <t>contributed &amp; earned</t>
  </si>
  <si>
    <t>To State of Oregon</t>
  </si>
  <si>
    <t>2018-2019 
(to April 2019)</t>
  </si>
  <si>
    <t xml:space="preserve">      4010 (IC) - Special purpose</t>
  </si>
  <si>
    <t xml:space="preserve">      5810 (SE) - 100th Anniversary</t>
  </si>
  <si>
    <t>NAO dues</t>
  </si>
  <si>
    <t xml:space="preserve">Class 104 - Fall Workshop </t>
  </si>
  <si>
    <t>not scheduled in even years</t>
  </si>
  <si>
    <t>Class 204 - Study - Hard Rock Mining</t>
  </si>
  <si>
    <t>Completed study</t>
  </si>
  <si>
    <t>Class 210 - Study - Cybersecurity</t>
  </si>
  <si>
    <t xml:space="preserve"> General Office</t>
  </si>
  <si>
    <t>100th Anniv, Biennial; redistricting</t>
  </si>
  <si>
    <t>declining interest rates</t>
  </si>
  <si>
    <t>unrealized gains not included</t>
  </si>
  <si>
    <t>not in even (election) years</t>
  </si>
  <si>
    <t>higher expense for Convention</t>
  </si>
  <si>
    <t>LWV Vote411 annual subscription</t>
  </si>
  <si>
    <t xml:space="preserve">staff support,  printing, outreach </t>
  </si>
  <si>
    <t xml:space="preserve"> more available virtually now</t>
  </si>
  <si>
    <t>$50K received May 2019</t>
  </si>
  <si>
    <t>office and staffing, Action, Lobbying, Education/Voter Service, Fundraising, and Management</t>
  </si>
  <si>
    <t>32 &amp; 5 (one-half) MALs</t>
  </si>
  <si>
    <t>YTD Actual</t>
  </si>
  <si>
    <t>Annual Budget</t>
  </si>
  <si>
    <t>Percentage</t>
  </si>
  <si>
    <t xml:space="preserve">    Contributed Income </t>
  </si>
  <si>
    <t>4010 Individual Contribution - Member</t>
  </si>
  <si>
    <t>4010 Individual Contribution - Non-Member</t>
  </si>
  <si>
    <t>4010 Individual Contribution - Biennial Report</t>
  </si>
  <si>
    <t>4010 Individual Contribution - Redistricting Adv</t>
  </si>
  <si>
    <t xml:space="preserve">4010 Individual Contribution - Business </t>
  </si>
  <si>
    <t>4015 Local League Contributions</t>
  </si>
  <si>
    <t>4210 Corporate Grants &amp; Sponsorships</t>
  </si>
  <si>
    <t>4230 Foundation and Trusts Grants</t>
  </si>
  <si>
    <t>4410 Corporate Matching Contributions</t>
  </si>
  <si>
    <t xml:space="preserve">4420 Contrib from affiliated org </t>
  </si>
  <si>
    <t xml:space="preserve">  Earned Revenue</t>
  </si>
  <si>
    <t>5220 Member Assessments - Communications</t>
  </si>
  <si>
    <t>5320 Dividends &amp; interest - securities</t>
  </si>
  <si>
    <t xml:space="preserve">5360 Unrealized gains </t>
  </si>
  <si>
    <t>5810 Special Event - Fall Workshop</t>
  </si>
  <si>
    <t>5810 Special Event - Day at Legislature</t>
  </si>
  <si>
    <t xml:space="preserve">5810 Special Event - 100th Anniversary </t>
  </si>
  <si>
    <t xml:space="preserve">  Total Income </t>
  </si>
  <si>
    <t xml:space="preserve">  General Office</t>
  </si>
  <si>
    <t>7530 Legal Fees</t>
  </si>
  <si>
    <t>7540 Professional Fees</t>
  </si>
  <si>
    <t xml:space="preserve">8220 Utilities </t>
  </si>
  <si>
    <t xml:space="preserve">  Activities </t>
  </si>
  <si>
    <t xml:space="preserve">Class 103 - Event - Day at Legislature </t>
  </si>
  <si>
    <t>Class 104 - Fall Workshop</t>
  </si>
  <si>
    <t xml:space="preserve">Class 105 - Action Support </t>
  </si>
  <si>
    <t xml:space="preserve">Class 110 - Redistricting Advocacy </t>
  </si>
  <si>
    <t>Class 210 - Study - CyberSecurity</t>
  </si>
  <si>
    <t>Class 305 - VS - PR</t>
  </si>
  <si>
    <t>Class 313 - VS - Voters' Guide Coordinator</t>
  </si>
  <si>
    <t>Class 506 - Donor mgt software</t>
  </si>
  <si>
    <t>Class 614 - LWVUS Conv / Council Delegates</t>
  </si>
  <si>
    <t xml:space="preserve"> Support- Mgt including General Office </t>
  </si>
  <si>
    <t>5810 Special Event - LWVOR Council/Convention</t>
  </si>
  <si>
    <t>5810 Special Event - Legislative Process Day</t>
  </si>
  <si>
    <t>(100 Program-Action)</t>
  </si>
  <si>
    <t>110 Redistricting advocacy</t>
  </si>
  <si>
    <t>Total 100 Program-Action</t>
  </si>
  <si>
    <t>(200 Program Education)</t>
  </si>
  <si>
    <t>210 - Cybersecurity study</t>
  </si>
  <si>
    <t>313 VS - Voter Serv Coordinator</t>
  </si>
  <si>
    <t>Total 200 Program Education</t>
  </si>
  <si>
    <t>(400 Program-lobbying)</t>
  </si>
  <si>
    <t>402 Grassroots Lobbying</t>
  </si>
  <si>
    <t>Total 400 Program-lobbying</t>
  </si>
  <si>
    <t>(500 Support-Fundraising)</t>
  </si>
  <si>
    <t>503 Dev-Direct Mail-Mbr</t>
  </si>
  <si>
    <t>504 Dev-Direct Mail-nonmbr</t>
  </si>
  <si>
    <t>506 Dev mgt software</t>
  </si>
  <si>
    <t>511 Dev-Unsolicited Member</t>
  </si>
  <si>
    <t>512 Dev-Unsolicited Nonmbr</t>
  </si>
  <si>
    <t>Total 500 Support-Fundraising</t>
  </si>
  <si>
    <t>(600 Support-Management)</t>
  </si>
  <si>
    <t>611 General Office</t>
  </si>
  <si>
    <t>618 PMP</t>
  </si>
  <si>
    <t>623 100th Anniversary</t>
  </si>
  <si>
    <t>624 LWVORAF support</t>
  </si>
  <si>
    <t>Total 600 Support-Management</t>
  </si>
  <si>
    <t>Unclassified</t>
  </si>
  <si>
    <t>TOTAL</t>
  </si>
  <si>
    <t>Ordinary Income/Expense</t>
  </si>
  <si>
    <t>4 · Contributed Income</t>
  </si>
  <si>
    <t>4010 · Individual contribution</t>
  </si>
  <si>
    <t>4210 · Corporate grants &amp; sponsorships</t>
  </si>
  <si>
    <t>Total 4 · Contributed Income</t>
  </si>
  <si>
    <t>5 · Earned Revenue</t>
  </si>
  <si>
    <t>5210 · Membership Dues</t>
  </si>
  <si>
    <t>5220 · Member Assessments</t>
  </si>
  <si>
    <t>5310 · Interest on savings</t>
  </si>
  <si>
    <t>Total 5 · Earned Revenue</t>
  </si>
  <si>
    <t>Expense</t>
  </si>
  <si>
    <t>7000 · Grant &amp; contract expense</t>
  </si>
  <si>
    <t>7020 · Grants to other organizations</t>
  </si>
  <si>
    <t>Total 7000 · Grant &amp; contract expense</t>
  </si>
  <si>
    <t>7200 · Salaries &amp; related expenses</t>
  </si>
  <si>
    <t>7220 · Salaries &amp; wages</t>
  </si>
  <si>
    <t>7250 · Payroll taxes</t>
  </si>
  <si>
    <t>Total 7200 · Salaries &amp; related expenses</t>
  </si>
  <si>
    <t>7500 · Contract Services</t>
  </si>
  <si>
    <t>7520 · Accounting Fees</t>
  </si>
  <si>
    <t>Total 7500 · Contract Services</t>
  </si>
  <si>
    <t>8100 · Nonpersonnel expenses</t>
  </si>
  <si>
    <t>8110 · Supplies</t>
  </si>
  <si>
    <t>8130 · Telephone &amp; telecomm</t>
  </si>
  <si>
    <t>8140 · Postage, shipping, delivery</t>
  </si>
  <si>
    <t>Total 8100 · Nonpersonnel expenses</t>
  </si>
  <si>
    <t>8200 · Facility &amp; equipment expenses</t>
  </si>
  <si>
    <t>8210 · Rent &amp; parking</t>
  </si>
  <si>
    <t>8220 · Utilities</t>
  </si>
  <si>
    <t>Total 8200 · Facility &amp; equipment expenses</t>
  </si>
  <si>
    <t>8500 · Other expenses</t>
  </si>
  <si>
    <t>8560 · Outside computer services</t>
  </si>
  <si>
    <t>8570 · Advertising</t>
  </si>
  <si>
    <t>Total 8500 · Other expenses</t>
  </si>
  <si>
    <t>8600 · Business Expenses</t>
  </si>
  <si>
    <t>8670 · Organizational (corp) expenses</t>
  </si>
  <si>
    <t>Total 8600 · Business Expenses</t>
  </si>
  <si>
    <t>Total Expense</t>
  </si>
  <si>
    <t>Net Ordinary Income</t>
  </si>
  <si>
    <t>Note 1</t>
  </si>
  <si>
    <t>Note 2</t>
  </si>
  <si>
    <t>Class 624 - LWVORAF Support</t>
  </si>
  <si>
    <t>$ Change</t>
  </si>
  <si>
    <t>% Change</t>
  </si>
  <si>
    <t>ASSETS</t>
  </si>
  <si>
    <t>Current Assets</t>
  </si>
  <si>
    <t>Checking/Savings</t>
  </si>
  <si>
    <t>101010 · Pioneer Trust Checking - LWVOR</t>
  </si>
  <si>
    <t>101050 · MaPs LWVOR checking</t>
  </si>
  <si>
    <t>101055 · MaPs LWVOR Savings</t>
  </si>
  <si>
    <t>1081 · CDs - Temp Restricted</t>
  </si>
  <si>
    <t>Total Checking/Savings</t>
  </si>
  <si>
    <t>Other Current Assets</t>
  </si>
  <si>
    <t>1030 · Paypal</t>
  </si>
  <si>
    <t>1450 · Prepaid operating exp</t>
  </si>
  <si>
    <t>145010 · Returned Letter Account</t>
  </si>
  <si>
    <t>Total 1450 · Prepaid operating exp</t>
  </si>
  <si>
    <t>1510 · Marketable securities - operate</t>
  </si>
  <si>
    <t>15104 · Stocks</t>
  </si>
  <si>
    <t>Total 1510 · Marketable securities - operate</t>
  </si>
  <si>
    <t>Total Other Current Assets</t>
  </si>
  <si>
    <t>Total Current Assets</t>
  </si>
  <si>
    <t>Other Assets</t>
  </si>
  <si>
    <t>1810 · Other long-term assets</t>
  </si>
  <si>
    <t>1811 · Annabel Kitzhaber Endowment Fun</t>
  </si>
  <si>
    <t>Total 1810 · Other long-term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</si>
  <si>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</si>
  <si>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</si>
  <si>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</si>
  <si>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</si>
  <si>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</si>
  <si>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</si>
  <si>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</si>
  <si>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</si>
  <si>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Other Current Liabilities</t>
  </si>
  <si>
    <t>2120 · Accrued leave</t>
  </si>
  <si>
    <t>2130 · Accrued payroll taxes</t>
  </si>
  <si>
    <t>Total Other Current Liabilities</t>
  </si>
  <si>
    <t>Total Current Liabilities</t>
  </si>
  <si>
    <t>Long Term Liabilities</t>
  </si>
  <si>
    <t>2910 · Custodial funds</t>
  </si>
  <si>
    <t>291005 · Clackamas LLEF</t>
  </si>
  <si>
    <t>291010 · Coos LLEF</t>
  </si>
  <si>
    <t>291015 · Corvallis LLEF</t>
  </si>
  <si>
    <t>291030 · Klamath LLEF</t>
  </si>
  <si>
    <t>291040 · Lincoln LLEF</t>
  </si>
  <si>
    <t>291045 · Marion-Polk LLEF</t>
  </si>
  <si>
    <t>291055 · Umpqua Valley LLEF</t>
  </si>
  <si>
    <t>Total 2910 · Custodial funds</t>
  </si>
  <si>
    <t>Total Long Term Liabilities</t>
  </si>
  <si>
    <t>Total Liabilities</t>
  </si>
  <si>
    <t>Equity</t>
  </si>
  <si>
    <t>3010 · Unrestricted(retained earnings)</t>
  </si>
  <si>
    <t>3011 · Transfer to/(from) unrestricted</t>
  </si>
  <si>
    <t>3022 · Board Designated - State Units</t>
  </si>
  <si>
    <t>302220 · W Umatilla MAL</t>
  </si>
  <si>
    <t>302230 · Washington County Unit</t>
  </si>
  <si>
    <t>Total 3022 · Board Designated - State Units</t>
  </si>
  <si>
    <t>3030 · Operating Reserve</t>
  </si>
  <si>
    <t>3110 · Use restricted net assets</t>
  </si>
  <si>
    <t>3120 · Time restricted net assets</t>
  </si>
  <si>
    <t>3210 · Perm restricted net assets</t>
  </si>
  <si>
    <t>Total Equity</t>
  </si>
  <si>
    <t>TOTAL LIABILITIES &amp; EQUITY</t>
  </si>
  <si>
    <t>101 Coalitions</t>
  </si>
  <si>
    <t>106 Legislative Report</t>
  </si>
  <si>
    <t>401  Direct Lobbying</t>
  </si>
  <si>
    <t>617 Voter Newsletter</t>
  </si>
  <si>
    <t>4410 · Corporate Matching Contribs</t>
  </si>
  <si>
    <t>7530 · Legal Fees</t>
  </si>
  <si>
    <t>8170 · Printing &amp; copying</t>
  </si>
  <si>
    <t>8530 · Membership dues</t>
  </si>
  <si>
    <t>8590 · Other costs</t>
  </si>
  <si>
    <t xml:space="preserve">Note 1:  Balance of $10,000 grants from LWVUS and LWVEF received in 2019 for redistricting advocacy. </t>
  </si>
  <si>
    <t>304 VS-Youth Activites</t>
  </si>
  <si>
    <t>305 Voter Service Outreach</t>
  </si>
  <si>
    <t>308 VS-Voters Guide</t>
  </si>
  <si>
    <t>8150 · Mailing services</t>
  </si>
  <si>
    <t>4010 Individual Contribution - VS Outreach</t>
  </si>
  <si>
    <t>Note 4</t>
  </si>
  <si>
    <t>Note 4: Electronic Contributions, e.g. via Paypal, Network For Good, appear as nonmember contributions.</t>
  </si>
  <si>
    <t>Note 6</t>
  </si>
  <si>
    <t>Note 7</t>
  </si>
  <si>
    <t>Note 7:  Facebook ads for redistricting.</t>
  </si>
  <si>
    <t>Note 8</t>
  </si>
  <si>
    <t>311 VS - Spanish Support</t>
  </si>
  <si>
    <t>7540 · Professional fees</t>
  </si>
  <si>
    <t xml:space="preserve">Note 2:  $1,200 for Ballot Msr 107 statement in Voters' Pamphlet. </t>
  </si>
  <si>
    <t>620 MAL PMP to LWVUS</t>
  </si>
  <si>
    <t>7260 · Workmans' Comp Insurance</t>
  </si>
  <si>
    <t>8520 · Insurance</t>
  </si>
  <si>
    <t>Other Income/Expense</t>
  </si>
  <si>
    <t>Other Expense</t>
  </si>
  <si>
    <t>9910 · LWVUS PMP</t>
  </si>
  <si>
    <t>Total Other Expense</t>
  </si>
  <si>
    <t>Net Other Income</t>
  </si>
  <si>
    <t>109 Legislative Process Day</t>
  </si>
  <si>
    <t>615 President</t>
  </si>
  <si>
    <t>5360 · Other investment income</t>
  </si>
  <si>
    <t>7320 · Employee benefits - non-pension</t>
  </si>
  <si>
    <t xml:space="preserve"> Note 9</t>
  </si>
  <si>
    <t>Note 10:  Staff end-of-year bonuses.</t>
  </si>
  <si>
    <t xml:space="preserve"> Note 10</t>
  </si>
  <si>
    <t>105 Action Support</t>
  </si>
  <si>
    <t>4070 · Legacies &amp; bequests</t>
  </si>
  <si>
    <t>4140 · Gifts in kind</t>
  </si>
  <si>
    <t>2140 · OregonSaves contributions</t>
  </si>
  <si>
    <t>Note 3</t>
  </si>
  <si>
    <t>303 VS-Internet</t>
  </si>
  <si>
    <t>4230 · Foundation &amp; trust grants</t>
  </si>
  <si>
    <t>613 LWVOR Conv / Council</t>
  </si>
  <si>
    <t>Note 3: $5,000 from the estate of Cynthia Grant Lora</t>
  </si>
  <si>
    <t>Note 5</t>
  </si>
  <si>
    <t>211 Biocides Study</t>
  </si>
  <si>
    <t>Class 211 - Study - Biocides</t>
  </si>
  <si>
    <t>Note 8:  Study Percentage calculated from study committee budget.</t>
  </si>
  <si>
    <t>614 LWVUS Conv / Council</t>
  </si>
  <si>
    <t>8300 · Travel &amp; meetings expenses</t>
  </si>
  <si>
    <t>8320 · Conferences, meetings</t>
  </si>
  <si>
    <t>Total 8300 · Travel &amp; meetings expenses</t>
  </si>
  <si>
    <t>Note 5: $50,000 from Saling Foundation, $10,000 from Wyss Foundation in memory of Sara Frewing.</t>
  </si>
  <si>
    <t>Note 9: OCF Annabel Kitzhaber Fund distribution; a second distribution is expected in June</t>
  </si>
  <si>
    <t>Note 11: Includes grants to local Leagues advertising vote411.org</t>
  </si>
  <si>
    <t>Note 12</t>
  </si>
  <si>
    <t>Note 12: 4 delegates to virtual LWVUS Council</t>
  </si>
  <si>
    <t>Note 11</t>
  </si>
  <si>
    <t xml:space="preserve">8570 Advertising </t>
  </si>
  <si>
    <t>Jun 8, 21</t>
  </si>
  <si>
    <t>Jun 8, 20</t>
  </si>
  <si>
    <t>Annabel Kitzhaber Endowment Fund:  We only</t>
  </si>
  <si>
    <t>receive distributions, which are reported as invest-</t>
  </si>
  <si>
    <t>ment income when received; change (plus or</t>
  </si>
  <si>
    <t xml:space="preserve">minus) in the reported value of this fund is </t>
  </si>
  <si>
    <t>updated annually.  Last update 6/30/20.</t>
  </si>
  <si>
    <t xml:space="preserve">"Stocks" are Vanguard total market etf.  Value </t>
  </si>
  <si>
    <t>is the 6/30/2020 value of shares held on that date.</t>
  </si>
  <si>
    <t xml:space="preserve"> I will be reporting gain or loss from changes in the </t>
  </si>
  <si>
    <t>value of this investment only at the end</t>
  </si>
  <si>
    <t>of the fiscal year and not on these monthly reports.</t>
  </si>
  <si>
    <t>Unrestricted net assets</t>
  </si>
  <si>
    <t>Note6: Oregon form CT12 for FY1819 and FY1920.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</si>
</sst>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#,##0.00;\-#,##0.00"/>
    <numFmt numFmtId="166" formatCode="#,##0.0#%;\-#,##0.0#%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rgb="FF323232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</borders>
  <cellStyleXfs count="31">
    <xf numFmtId="0" fontId="0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</cellStyleXfs>
  <cellXfs count="117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49" fontId="3" fillId="0" borderId="0" xfId="0" applyNumberFormat="1" applyFont="1"/>
    <xf numFmtId="0" fontId="2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2" borderId="0" xfId="0" applyFont="1" applyFill="1" applyBorder="1"/>
    <xf numFmtId="0" fontId="0" fillId="2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left" vertical="top"/>
    </xf>
    <xf numFmtId="49" fontId="0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/>
    <xf numFmtId="49" fontId="0" fillId="2" borderId="0" xfId="0" applyNumberFormat="1" applyFont="1" applyFill="1" applyAlignment="1"/>
    <xf numFmtId="49" fontId="1" fillId="0" borderId="0" xfId="0" applyNumberFormat="1" applyFont="1" applyAlignment="1"/>
    <xf numFmtId="49" fontId="3" fillId="0" borderId="0" xfId="0" applyNumberFormat="1" applyFont="1" applyAlignment="1"/>
    <xf numFmtId="49" fontId="3" fillId="2" borderId="0" xfId="0" applyNumberFormat="1" applyFont="1" applyFill="1" applyAlignment="1"/>
    <xf numFmtId="49" fontId="0" fillId="3" borderId="0" xfId="0" applyNumberFormat="1" applyFont="1" applyFill="1" applyAlignme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top" wrapText="1"/>
    </xf>
    <xf numFmtId="49" fontId="3" fillId="0" borderId="0" xfId="0" applyNumberFormat="1" applyFont="1" applyFill="1" applyAlignment="1"/>
    <xf numFmtId="49" fontId="3" fillId="0" borderId="0" xfId="0" applyNumberFormat="1" applyFont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0" fillId="3" borderId="0" xfId="0" applyNumberFormat="1" applyFont="1" applyFill="1" applyAlignment="1">
      <alignment horizontal="right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0" fillId="0" borderId="0" xfId="0" applyNumberFormat="1" applyFont="1" applyFill="1" applyAlignment="1">
      <alignment horizontal="right"/>
    </xf>
    <xf numFmtId="6" fontId="0" fillId="0" borderId="0" xfId="0" applyNumberFormat="1"/>
    <xf numFmtId="4" fontId="4" fillId="0" borderId="0" xfId="0" applyNumberFormat="1" applyFont="1" applyAlignment="1">
      <alignment horizontal="center"/>
    </xf>
    <xf numFmtId="4" fontId="5" fillId="0" borderId="0" xfId="0" applyNumberFormat="1" applyFont="1"/>
    <xf numFmtId="9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49" fontId="4" fillId="0" borderId="0" xfId="0" applyNumberFormat="1" applyFont="1"/>
    <xf numFmtId="0" fontId="8" fillId="0" borderId="0" xfId="0" applyFont="1"/>
    <xf numFmtId="49" fontId="9" fillId="0" borderId="0" xfId="0" applyNumberFormat="1" applyFont="1"/>
    <xf numFmtId="4" fontId="6" fillId="0" borderId="1" xfId="0" applyNumberFormat="1" applyFont="1" applyBorder="1"/>
    <xf numFmtId="4" fontId="5" fillId="0" borderId="1" xfId="0" applyNumberFormat="1" applyFont="1" applyBorder="1"/>
    <xf numFmtId="0" fontId="0" fillId="0" borderId="0" xfId="0" applyAlignment="1">
      <alignment horizontal="center" vertical="top"/>
    </xf>
    <xf numFmtId="4" fontId="6" fillId="0" borderId="13" xfId="0" applyNumberFormat="1" applyFont="1" applyBorder="1"/>
    <xf numFmtId="4" fontId="4" fillId="0" borderId="0" xfId="0" applyNumberFormat="1" applyFont="1"/>
    <xf numFmtId="4" fontId="5" fillId="0" borderId="14" xfId="0" applyNumberFormat="1" applyFont="1" applyBorder="1"/>
    <xf numFmtId="165" fontId="6" fillId="0" borderId="0" xfId="0" applyNumberFormat="1" applyFont="1"/>
    <xf numFmtId="49" fontId="6" fillId="0" borderId="0" xfId="0" applyNumberFormat="1" applyFont="1"/>
    <xf numFmtId="165" fontId="6" fillId="0" borderId="1" xfId="0" applyNumberFormat="1" applyFont="1" applyBorder="1"/>
    <xf numFmtId="165" fontId="6" fillId="0" borderId="0" xfId="0" applyNumberFormat="1" applyFont="1" applyBorder="1"/>
    <xf numFmtId="165" fontId="6" fillId="0" borderId="14" xfId="0" applyNumberFormat="1" applyFont="1" applyBorder="1"/>
    <xf numFmtId="165" fontId="6" fillId="0" borderId="13" xfId="0" applyNumberFormat="1" applyFont="1" applyBorder="1"/>
    <xf numFmtId="165" fontId="4" fillId="0" borderId="16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0" xfId="0" applyNumberFormat="1"/>
    <xf numFmtId="4" fontId="11" fillId="0" borderId="0" xfId="0" applyNumberFormat="1" applyFont="1"/>
    <xf numFmtId="49" fontId="0" fillId="0" borderId="15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6" fillId="0" borderId="0" xfId="0" applyNumberFormat="1" applyFont="1"/>
    <xf numFmtId="166" fontId="6" fillId="0" borderId="1" xfId="0" applyNumberFormat="1" applyFont="1" applyBorder="1"/>
    <xf numFmtId="166" fontId="6" fillId="0" borderId="0" xfId="0" applyNumberFormat="1" applyFont="1" applyBorder="1"/>
    <xf numFmtId="166" fontId="6" fillId="0" borderId="13" xfId="0" applyNumberFormat="1" applyFont="1" applyBorder="1"/>
    <xf numFmtId="166" fontId="6" fillId="0" borderId="14" xfId="0" applyNumberFormat="1" applyFont="1" applyBorder="1"/>
    <xf numFmtId="166" fontId="4" fillId="0" borderId="16" xfId="0" applyNumberFormat="1" applyFont="1" applyBorder="1"/>
    <xf numFmtId="49" fontId="4" fillId="0" borderId="17" xfId="0" applyNumberFormat="1" applyFont="1" applyBorder="1" applyAlignment="1">
      <alignment horizontal="center"/>
    </xf>
    <xf numFmtId="0" fontId="17" fillId="0" borderId="0" xfId="0" applyFont="1"/>
    <xf numFmtId="0" fontId="0" fillId="0" borderId="0" xfId="0"/>
    <xf numFmtId="0" fontId="31" fillId="0" borderId="0" xfId="26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1" fillId="0" borderId="0" xfId="26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</cellXfs>
  <cellStyles count="31">
    <cellStyle name="Normal" xfId="0" builtinId="0"/>
    <cellStyle name="Normal 10" xfId="9" xr:uid="{C9F8C9A5-ACB5-4B79-B59F-3743317BE99D}"/>
    <cellStyle name="Normal 11" xfId="10" xr:uid="{0646DE92-6824-441C-A2A4-45605C29E793}"/>
    <cellStyle name="Normal 12" xfId="17" xr:uid="{912D9555-EB10-4E0C-A222-1248998B9BD3}"/>
    <cellStyle name="Normal 13" xfId="18" xr:uid="{557DDB37-9058-40CA-A53C-BF5D268CCB4C}"/>
    <cellStyle name="Normal 14" xfId="19" xr:uid="{1B29A0DE-0EE0-43CE-8D71-64F9D86CF568}"/>
    <cellStyle name="Normal 15" xfId="20" xr:uid="{C4E6BBF1-863F-4189-954C-9D9BCE9BC33C}"/>
    <cellStyle name="Normal 16" xfId="21" xr:uid="{2C2C8023-BA90-41AF-9007-8A83491179C4}"/>
    <cellStyle name="Normal 17" xfId="22" xr:uid="{BC069210-02ED-4070-B191-C2FB35B0E933}"/>
    <cellStyle name="Normal 18" xfId="23" xr:uid="{5283A111-B688-4F3B-A55E-3FE5DCD7431D}"/>
    <cellStyle name="Normal 19" xfId="24" xr:uid="{F463F644-61B4-44C2-BCD0-4A2D1CC59891}"/>
    <cellStyle name="Normal 2" xfId="1" xr:uid="{AD728F50-221F-4CF5-BFC1-2CE723FCB1AC}"/>
    <cellStyle name="Normal 20" xfId="25" xr:uid="{E8C5BC45-D5B5-4A96-A735-EFF633AE4865}"/>
    <cellStyle name="Normal 21" xfId="26" xr:uid="{F33C1B84-C51D-4F22-937E-E8BA5912E444}"/>
    <cellStyle name="Normal 22" xfId="27" xr:uid="{D3E8A9AD-3C54-449F-8A0C-1E31EBDF16C8}"/>
    <cellStyle name="Normal 23" xfId="28" xr:uid="{51487ED9-9D08-4B2B-8AF4-CF0A46EABAF6}"/>
    <cellStyle name="Normal 24" xfId="29" xr:uid="{123AB971-9A68-4A83-8FF4-E912A7447FC9}"/>
    <cellStyle name="Normal 25" xfId="30" xr:uid="{7110F75D-4092-47A0-8AA9-8AABCF8A1B66}"/>
    <cellStyle name="Normal 3" xfId="2" xr:uid="{1DADC11F-22F0-4A4E-9E85-E75DBAE84F06}"/>
    <cellStyle name="Normal 3 2" xfId="11" xr:uid="{A40DC9FC-5D67-419C-AAFA-A8831AA9179E}"/>
    <cellStyle name="Normal 4" xfId="3" xr:uid="{643742C6-0980-49C7-A5A4-54F7B479ACD4}"/>
    <cellStyle name="Normal 4 2" xfId="12" xr:uid="{BA129F58-DB9D-41E5-B5C9-2A0DBECF5616}"/>
    <cellStyle name="Normal 5" xfId="4" xr:uid="{0CD5DC75-16AE-45AB-A2A0-88B50A7DF00F}"/>
    <cellStyle name="Normal 5 2" xfId="13" xr:uid="{9BC666E5-67C9-4D29-9814-A80DEC52DBBD}"/>
    <cellStyle name="Normal 6" xfId="5" xr:uid="{1EE965FA-A98D-41F6-A159-07146FBDA6D1}"/>
    <cellStyle name="Normal 6 2" xfId="14" xr:uid="{52646522-426E-4850-959E-09807C8C2951}"/>
    <cellStyle name="Normal 7" xfId="6" xr:uid="{3C9F600B-FED0-49D7-9326-AAB42A4F3F66}"/>
    <cellStyle name="Normal 7 2" xfId="15" xr:uid="{F9FBCCC6-A705-41DF-BF8D-04F46A2E462E}"/>
    <cellStyle name="Normal 8" xfId="7" xr:uid="{DF57B531-DF08-4684-8C46-A9444EC579EC}"/>
    <cellStyle name="Normal 8 2" xfId="16" xr:uid="{CE7C4C22-E526-420B-ADEA-1C55ADA9E224}"/>
    <cellStyle name="Normal 9" xfId="8" xr:uid="{515B1C95-8202-4A6D-BBEA-88680566C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57" name="FILTER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58" name="HEADER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125" name="FILTER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126" name="HEADER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BB91B-1F9D-47C3-82F6-06E2198F1973}">
  <dimension ref="A1:AK64"/>
  <sheetViews>
    <sheetView workbookViewId="0">
      <selection sqref="A1:AK64"/>
    </sheetView>
  </sheetViews>
  <sheetFormatPr defaultRowHeight="12.75" x14ac:dyDescent="0.2"/>
  <cols>
    <col min="1" max="16384" width="9.140625" style="99"/>
  </cols>
  <sheetData>
    <row r="1" spans="1:37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</row>
    <row r="2" spans="1:37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1:37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7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1:37" x14ac:dyDescent="0.2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</row>
    <row r="7" spans="1:37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8" spans="1:37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1:37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37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</row>
    <row r="12" spans="1:37" x14ac:dyDescent="0.2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</row>
    <row r="14" spans="1:37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</row>
    <row r="16" spans="1:37" x14ac:dyDescent="0.2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</row>
    <row r="18" spans="1:37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</row>
    <row r="19" spans="1:37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</row>
    <row r="20" spans="1:37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</row>
    <row r="21" spans="1:37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</row>
    <row r="22" spans="1:37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7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</row>
    <row r="24" spans="1:37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</row>
    <row r="25" spans="1:37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</row>
    <row r="26" spans="1:37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</row>
    <row r="27" spans="1:37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</row>
    <row r="28" spans="1:37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</row>
    <row r="29" spans="1:37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</row>
    <row r="30" spans="1:37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</row>
    <row r="31" spans="1:37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</row>
    <row r="33" spans="1:37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</row>
    <row r="34" spans="1:37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</row>
    <row r="35" spans="1:37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</row>
    <row r="36" spans="1:37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</row>
    <row r="37" spans="1:37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</row>
    <row r="38" spans="1:37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</row>
    <row r="39" spans="1:37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</row>
    <row r="40" spans="1:37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37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</row>
    <row r="42" spans="1:37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37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</row>
    <row r="44" spans="1:37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</row>
    <row r="45" spans="1:37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</row>
    <row r="46" spans="1:37" x14ac:dyDescent="0.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</row>
    <row r="47" spans="1:37" x14ac:dyDescent="0.2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</row>
    <row r="48" spans="1:37" x14ac:dyDescent="0.2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</row>
    <row r="49" spans="1:37" x14ac:dyDescent="0.2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1:37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1:37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</row>
    <row r="52" spans="1:37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</row>
    <row r="53" spans="1:37" x14ac:dyDescent="0.2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</row>
    <row r="54" spans="1:37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</row>
    <row r="55" spans="1:37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</row>
    <row r="56" spans="1:37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</row>
    <row r="57" spans="1:37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</row>
    <row r="58" spans="1:37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</row>
    <row r="59" spans="1:37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</row>
    <row r="60" spans="1:37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</row>
    <row r="61" spans="1:37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1:37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1:37" x14ac:dyDescent="0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1:37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2763-C3E9-42D6-B8E4-49B00A4EE3CB}">
  <sheetPr codeName="Sheet1"/>
  <dimension ref="A1:BZ6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85" customWidth="1"/>
    <col min="5" max="5" width="33.28515625" style="85" customWidth="1"/>
    <col min="6" max="6" width="17.85546875" style="86" bestFit="1" customWidth="1"/>
    <col min="7" max="7" width="2.28515625" style="86" customWidth="1"/>
    <col min="8" max="8" width="17.85546875" style="86" bestFit="1" customWidth="1"/>
    <col min="9" max="9" width="2.28515625" style="86" customWidth="1"/>
    <col min="10" max="10" width="18.5703125" style="86" bestFit="1" customWidth="1"/>
    <col min="11" max="11" width="2.28515625" style="86" customWidth="1"/>
    <col min="12" max="12" width="23.140625" style="86" bestFit="1" customWidth="1"/>
    <col min="13" max="13" width="2.28515625" style="86" customWidth="1"/>
    <col min="14" max="14" width="22" style="86" bestFit="1" customWidth="1"/>
    <col min="15" max="15" width="2.28515625" style="86" customWidth="1"/>
    <col min="16" max="16" width="21" style="86" bestFit="1" customWidth="1"/>
    <col min="17" max="17" width="2.28515625" style="86" customWidth="1"/>
    <col min="18" max="18" width="21.42578125" style="86" bestFit="1" customWidth="1"/>
    <col min="19" max="19" width="2.28515625" style="86" customWidth="1"/>
    <col min="20" max="20" width="20.28515625" style="86" bestFit="1" customWidth="1"/>
    <col min="21" max="21" width="2.28515625" style="86" customWidth="1"/>
    <col min="22" max="22" width="20.28515625" style="86" bestFit="1" customWidth="1"/>
    <col min="23" max="23" width="2.28515625" style="86" customWidth="1"/>
    <col min="24" max="24" width="20.28515625" style="86" bestFit="1" customWidth="1"/>
    <col min="25" max="25" width="2.28515625" style="86" customWidth="1"/>
    <col min="26" max="26" width="22.7109375" style="86" bestFit="1" customWidth="1"/>
    <col min="27" max="27" width="2.28515625" style="86" customWidth="1"/>
    <col min="28" max="28" width="20.28515625" style="86" bestFit="1" customWidth="1"/>
    <col min="29" max="29" width="2.28515625" style="86" customWidth="1"/>
    <col min="30" max="30" width="20.85546875" style="86" bestFit="1" customWidth="1"/>
    <col min="31" max="31" width="2.28515625" style="86" customWidth="1"/>
    <col min="32" max="32" width="26.42578125" style="86" bestFit="1" customWidth="1"/>
    <col min="33" max="33" width="2.28515625" style="86" customWidth="1"/>
    <col min="34" max="34" width="23.5703125" style="86" bestFit="1" customWidth="1"/>
    <col min="35" max="35" width="2.28515625" style="86" customWidth="1"/>
    <col min="36" max="36" width="19.5703125" style="86" bestFit="1" customWidth="1"/>
    <col min="37" max="37" width="2.28515625" style="86" customWidth="1"/>
    <col min="38" max="38" width="21" style="86" bestFit="1" customWidth="1"/>
    <col min="39" max="39" width="2.28515625" style="86" customWidth="1"/>
    <col min="40" max="40" width="22.85546875" style="86" bestFit="1" customWidth="1"/>
    <col min="41" max="41" width="2.28515625" style="86" customWidth="1"/>
    <col min="42" max="42" width="21.7109375" style="86" bestFit="1" customWidth="1"/>
    <col min="43" max="43" width="2.28515625" style="86" customWidth="1"/>
    <col min="44" max="44" width="22.85546875" style="86" bestFit="1" customWidth="1"/>
    <col min="45" max="45" width="2.28515625" style="86" customWidth="1"/>
    <col min="46" max="46" width="21.7109375" style="86" bestFit="1" customWidth="1"/>
    <col min="47" max="47" width="2.28515625" style="86" customWidth="1"/>
    <col min="48" max="48" width="23.7109375" style="86" bestFit="1" customWidth="1"/>
    <col min="49" max="49" width="2.28515625" style="86" customWidth="1"/>
    <col min="50" max="50" width="23.28515625" style="86" bestFit="1" customWidth="1"/>
    <col min="51" max="51" width="2.28515625" style="86" customWidth="1"/>
    <col min="52" max="52" width="24.85546875" style="86" bestFit="1" customWidth="1"/>
    <col min="53" max="53" width="2.28515625" style="86" customWidth="1"/>
    <col min="54" max="54" width="22.7109375" style="86" bestFit="1" customWidth="1"/>
    <col min="55" max="55" width="2.28515625" style="86" customWidth="1"/>
    <col min="56" max="56" width="22.7109375" style="86" bestFit="1" customWidth="1"/>
    <col min="57" max="57" width="2.28515625" style="86" customWidth="1"/>
    <col min="58" max="58" width="22.7109375" style="86" bestFit="1" customWidth="1"/>
    <col min="59" max="59" width="2.28515625" style="86" customWidth="1"/>
    <col min="60" max="60" width="22.7109375" style="86" bestFit="1" customWidth="1"/>
    <col min="61" max="61" width="2.28515625" style="86" customWidth="1"/>
    <col min="62" max="62" width="22.7109375" style="86" bestFit="1" customWidth="1"/>
    <col min="63" max="63" width="2.28515625" style="86" customWidth="1"/>
    <col min="64" max="64" width="22.7109375" style="86" bestFit="1" customWidth="1"/>
    <col min="65" max="65" width="2.28515625" style="86" customWidth="1"/>
    <col min="66" max="66" width="22.7109375" style="86" bestFit="1" customWidth="1"/>
    <col min="67" max="67" width="2.28515625" style="86" customWidth="1"/>
    <col min="68" max="68" width="22.7109375" style="86" bestFit="1" customWidth="1"/>
    <col min="69" max="69" width="2.28515625" style="86" customWidth="1"/>
    <col min="70" max="70" width="22.7109375" style="86" bestFit="1" customWidth="1"/>
    <col min="71" max="71" width="2.28515625" style="86" customWidth="1"/>
    <col min="72" max="72" width="26" style="86" bestFit="1" customWidth="1"/>
    <col min="73" max="73" width="2.28515625" style="86" customWidth="1"/>
    <col min="74" max="74" width="10.5703125" style="86" bestFit="1" customWidth="1"/>
    <col min="75" max="75" width="2.28515625" style="86" customWidth="1"/>
    <col min="76" max="76" width="8.7109375" style="86" bestFit="1" customWidth="1"/>
    <col min="77" max="78" width="9.140625" style="86"/>
  </cols>
  <sheetData>
    <row r="1" spans="1:78" s="100" customFormat="1" x14ac:dyDescent="0.25">
      <c r="A1" s="82"/>
      <c r="B1" s="82"/>
      <c r="C1" s="82"/>
      <c r="D1" s="82"/>
      <c r="E1" s="82"/>
      <c r="F1" s="82" t="s">
        <v>327</v>
      </c>
      <c r="G1" s="83"/>
      <c r="H1" s="82" t="s">
        <v>366</v>
      </c>
      <c r="I1" s="83"/>
      <c r="J1" s="82" t="s">
        <v>328</v>
      </c>
      <c r="K1" s="83"/>
      <c r="L1" s="82" t="s">
        <v>359</v>
      </c>
      <c r="M1" s="83"/>
      <c r="N1" s="82" t="s">
        <v>199</v>
      </c>
      <c r="O1" s="83"/>
      <c r="P1" s="83"/>
      <c r="Q1" s="83"/>
      <c r="R1" s="82" t="s">
        <v>202</v>
      </c>
      <c r="S1" s="83"/>
      <c r="T1" s="82" t="s">
        <v>376</v>
      </c>
      <c r="U1" s="83"/>
      <c r="V1" s="82" t="s">
        <v>371</v>
      </c>
      <c r="W1" s="83"/>
      <c r="X1" s="82" t="s">
        <v>337</v>
      </c>
      <c r="Y1" s="83"/>
      <c r="Z1" s="82" t="s">
        <v>338</v>
      </c>
      <c r="AA1" s="83"/>
      <c r="AB1" s="82" t="s">
        <v>339</v>
      </c>
      <c r="AC1" s="83"/>
      <c r="AD1" s="82" t="s">
        <v>348</v>
      </c>
      <c r="AE1" s="83"/>
      <c r="AF1" s="82" t="s">
        <v>203</v>
      </c>
      <c r="AG1" s="83"/>
      <c r="AH1" s="83"/>
      <c r="AI1" s="83"/>
      <c r="AJ1" s="82" t="s">
        <v>329</v>
      </c>
      <c r="AK1" s="83"/>
      <c r="AL1" s="82" t="s">
        <v>206</v>
      </c>
      <c r="AM1" s="83"/>
      <c r="AN1" s="83"/>
      <c r="AO1" s="83"/>
      <c r="AP1" s="82" t="s">
        <v>209</v>
      </c>
      <c r="AQ1" s="83"/>
      <c r="AR1" s="82" t="s">
        <v>210</v>
      </c>
      <c r="AS1" s="83"/>
      <c r="AT1" s="82" t="s">
        <v>211</v>
      </c>
      <c r="AU1" s="83"/>
      <c r="AV1" s="82" t="s">
        <v>212</v>
      </c>
      <c r="AW1" s="83"/>
      <c r="AX1" s="82" t="s">
        <v>213</v>
      </c>
      <c r="AY1" s="83"/>
      <c r="AZ1" s="83"/>
      <c r="BA1" s="83"/>
      <c r="BB1" s="82" t="s">
        <v>216</v>
      </c>
      <c r="BC1" s="83"/>
      <c r="BD1" s="82" t="s">
        <v>373</v>
      </c>
      <c r="BE1" s="83"/>
      <c r="BF1" s="82" t="s">
        <v>379</v>
      </c>
      <c r="BG1" s="83"/>
      <c r="BH1" s="82" t="s">
        <v>360</v>
      </c>
      <c r="BI1" s="83"/>
      <c r="BJ1" s="82" t="s">
        <v>330</v>
      </c>
      <c r="BK1" s="83"/>
      <c r="BL1" s="82" t="s">
        <v>217</v>
      </c>
      <c r="BM1" s="83"/>
      <c r="BN1" s="82" t="s">
        <v>351</v>
      </c>
      <c r="BO1" s="83"/>
      <c r="BP1" s="82" t="s">
        <v>218</v>
      </c>
      <c r="BQ1" s="83"/>
      <c r="BR1" s="82" t="s">
        <v>219</v>
      </c>
      <c r="BS1" s="83"/>
      <c r="BT1" s="83"/>
      <c r="BU1" s="83"/>
      <c r="BV1" s="83"/>
      <c r="BW1" s="83"/>
      <c r="BX1" s="83"/>
    </row>
    <row r="2" spans="1:78" s="100" customFormat="1" ht="15.75" thickBot="1" x14ac:dyDescent="0.3">
      <c r="A2" s="82"/>
      <c r="B2" s="82"/>
      <c r="C2" s="82"/>
      <c r="D2" s="82"/>
      <c r="E2" s="82"/>
      <c r="F2" s="84" t="s">
        <v>198</v>
      </c>
      <c r="G2" s="83"/>
      <c r="H2" s="84" t="s">
        <v>198</v>
      </c>
      <c r="I2" s="83"/>
      <c r="J2" s="84" t="s">
        <v>198</v>
      </c>
      <c r="K2" s="83"/>
      <c r="L2" s="84" t="s">
        <v>198</v>
      </c>
      <c r="M2" s="83"/>
      <c r="N2" s="84" t="s">
        <v>198</v>
      </c>
      <c r="O2" s="83"/>
      <c r="P2" s="84" t="s">
        <v>200</v>
      </c>
      <c r="Q2" s="83"/>
      <c r="R2" s="84" t="s">
        <v>201</v>
      </c>
      <c r="S2" s="83"/>
      <c r="T2" s="84" t="s">
        <v>201</v>
      </c>
      <c r="U2" s="83"/>
      <c r="V2" s="84" t="s">
        <v>201</v>
      </c>
      <c r="W2" s="83"/>
      <c r="X2" s="84" t="s">
        <v>201</v>
      </c>
      <c r="Y2" s="83"/>
      <c r="Z2" s="84" t="s">
        <v>201</v>
      </c>
      <c r="AA2" s="83"/>
      <c r="AB2" s="84" t="s">
        <v>201</v>
      </c>
      <c r="AC2" s="83"/>
      <c r="AD2" s="84" t="s">
        <v>201</v>
      </c>
      <c r="AE2" s="83"/>
      <c r="AF2" s="84" t="s">
        <v>201</v>
      </c>
      <c r="AG2" s="83"/>
      <c r="AH2" s="84" t="s">
        <v>204</v>
      </c>
      <c r="AI2" s="83"/>
      <c r="AJ2" s="84" t="s">
        <v>205</v>
      </c>
      <c r="AK2" s="83"/>
      <c r="AL2" s="84" t="s">
        <v>205</v>
      </c>
      <c r="AM2" s="83"/>
      <c r="AN2" s="84" t="s">
        <v>207</v>
      </c>
      <c r="AO2" s="83"/>
      <c r="AP2" s="84" t="s">
        <v>208</v>
      </c>
      <c r="AQ2" s="83"/>
      <c r="AR2" s="84" t="s">
        <v>208</v>
      </c>
      <c r="AS2" s="83"/>
      <c r="AT2" s="84" t="s">
        <v>208</v>
      </c>
      <c r="AU2" s="83"/>
      <c r="AV2" s="84" t="s">
        <v>208</v>
      </c>
      <c r="AW2" s="83"/>
      <c r="AX2" s="84" t="s">
        <v>208</v>
      </c>
      <c r="AY2" s="83"/>
      <c r="AZ2" s="84" t="s">
        <v>214</v>
      </c>
      <c r="BA2" s="83"/>
      <c r="BB2" s="84" t="s">
        <v>215</v>
      </c>
      <c r="BC2" s="83"/>
      <c r="BD2" s="84" t="s">
        <v>215</v>
      </c>
      <c r="BE2" s="83"/>
      <c r="BF2" s="84" t="s">
        <v>215</v>
      </c>
      <c r="BG2" s="83"/>
      <c r="BH2" s="84" t="s">
        <v>215</v>
      </c>
      <c r="BI2" s="83"/>
      <c r="BJ2" s="84" t="s">
        <v>215</v>
      </c>
      <c r="BK2" s="83"/>
      <c r="BL2" s="84" t="s">
        <v>215</v>
      </c>
      <c r="BM2" s="83"/>
      <c r="BN2" s="84" t="s">
        <v>215</v>
      </c>
      <c r="BO2" s="83"/>
      <c r="BP2" s="84" t="s">
        <v>215</v>
      </c>
      <c r="BQ2" s="83"/>
      <c r="BR2" s="84" t="s">
        <v>215</v>
      </c>
      <c r="BS2" s="83"/>
      <c r="BT2" s="84" t="s">
        <v>220</v>
      </c>
      <c r="BU2" s="83"/>
      <c r="BV2" s="84" t="s">
        <v>221</v>
      </c>
      <c r="BW2" s="83"/>
      <c r="BX2" s="84" t="s">
        <v>222</v>
      </c>
    </row>
    <row r="3" spans="1:78" ht="15.75" thickTop="1" x14ac:dyDescent="0.25">
      <c r="A3" s="65"/>
      <c r="B3" s="65" t="s">
        <v>223</v>
      </c>
      <c r="C3" s="65"/>
      <c r="D3" s="65"/>
      <c r="E3" s="65"/>
      <c r="F3" s="74"/>
      <c r="G3" s="75"/>
      <c r="H3" s="74"/>
      <c r="I3" s="75"/>
      <c r="J3" s="74"/>
      <c r="K3" s="75"/>
      <c r="L3" s="74"/>
      <c r="M3" s="75"/>
      <c r="N3" s="74"/>
      <c r="O3" s="75"/>
      <c r="P3" s="74"/>
      <c r="Q3" s="75"/>
      <c r="R3" s="74"/>
      <c r="S3" s="75"/>
      <c r="T3" s="74"/>
      <c r="U3" s="75"/>
      <c r="V3" s="74"/>
      <c r="W3" s="75"/>
      <c r="X3" s="74"/>
      <c r="Y3" s="75"/>
      <c r="Z3" s="74"/>
      <c r="AA3" s="75"/>
      <c r="AB3" s="74"/>
      <c r="AC3" s="75"/>
      <c r="AD3" s="74"/>
      <c r="AE3" s="75"/>
      <c r="AF3" s="74"/>
      <c r="AG3" s="75"/>
      <c r="AH3" s="74"/>
      <c r="AI3" s="75"/>
      <c r="AJ3" s="74"/>
      <c r="AK3" s="75"/>
      <c r="AL3" s="74"/>
      <c r="AM3" s="75"/>
      <c r="AN3" s="74"/>
      <c r="AO3" s="75"/>
      <c r="AP3" s="74"/>
      <c r="AQ3" s="75"/>
      <c r="AR3" s="74"/>
      <c r="AS3" s="75"/>
      <c r="AT3" s="74"/>
      <c r="AU3" s="75"/>
      <c r="AV3" s="74"/>
      <c r="AW3" s="75"/>
      <c r="AX3" s="74"/>
      <c r="AY3" s="75"/>
      <c r="AZ3" s="74"/>
      <c r="BA3" s="75"/>
      <c r="BB3" s="74"/>
      <c r="BC3" s="75"/>
      <c r="BD3" s="74"/>
      <c r="BE3" s="75"/>
      <c r="BF3" s="74"/>
      <c r="BG3" s="75"/>
      <c r="BH3" s="74"/>
      <c r="BI3" s="75"/>
      <c r="BJ3" s="74"/>
      <c r="BK3" s="75"/>
      <c r="BL3" s="74"/>
      <c r="BM3" s="75"/>
      <c r="BN3" s="74"/>
      <c r="BO3" s="75"/>
      <c r="BP3" s="74"/>
      <c r="BQ3" s="75"/>
      <c r="BR3" s="74"/>
      <c r="BS3" s="75"/>
      <c r="BT3" s="74"/>
      <c r="BU3" s="75"/>
      <c r="BV3" s="74"/>
      <c r="BW3" s="75"/>
      <c r="BX3" s="74"/>
      <c r="BY3"/>
      <c r="BZ3"/>
    </row>
    <row r="4" spans="1:78" x14ac:dyDescent="0.25">
      <c r="A4" s="65"/>
      <c r="B4" s="65"/>
      <c r="C4" s="65" t="s">
        <v>0</v>
      </c>
      <c r="D4" s="65"/>
      <c r="E4" s="65"/>
      <c r="F4" s="74"/>
      <c r="G4" s="75"/>
      <c r="H4" s="74"/>
      <c r="I4" s="75"/>
      <c r="J4" s="74"/>
      <c r="K4" s="75"/>
      <c r="L4" s="74"/>
      <c r="M4" s="75"/>
      <c r="N4" s="74"/>
      <c r="O4" s="75"/>
      <c r="P4" s="74"/>
      <c r="Q4" s="75"/>
      <c r="R4" s="74"/>
      <c r="S4" s="75"/>
      <c r="T4" s="74"/>
      <c r="U4" s="75"/>
      <c r="V4" s="74"/>
      <c r="W4" s="75"/>
      <c r="X4" s="74"/>
      <c r="Y4" s="75"/>
      <c r="Z4" s="74"/>
      <c r="AA4" s="75"/>
      <c r="AB4" s="74"/>
      <c r="AC4" s="75"/>
      <c r="AD4" s="74"/>
      <c r="AE4" s="75"/>
      <c r="AF4" s="74"/>
      <c r="AG4" s="75"/>
      <c r="AH4" s="74"/>
      <c r="AI4" s="75"/>
      <c r="AJ4" s="74"/>
      <c r="AK4" s="75"/>
      <c r="AL4" s="74"/>
      <c r="AM4" s="75"/>
      <c r="AN4" s="74"/>
      <c r="AO4" s="75"/>
      <c r="AP4" s="74"/>
      <c r="AQ4" s="75"/>
      <c r="AR4" s="74"/>
      <c r="AS4" s="75"/>
      <c r="AT4" s="74"/>
      <c r="AU4" s="75"/>
      <c r="AV4" s="74"/>
      <c r="AW4" s="75"/>
      <c r="AX4" s="74"/>
      <c r="AY4" s="75"/>
      <c r="AZ4" s="74"/>
      <c r="BA4" s="75"/>
      <c r="BB4" s="74"/>
      <c r="BC4" s="75"/>
      <c r="BD4" s="74"/>
      <c r="BE4" s="75"/>
      <c r="BF4" s="74"/>
      <c r="BG4" s="75"/>
      <c r="BH4" s="74"/>
      <c r="BI4" s="75"/>
      <c r="BJ4" s="74"/>
      <c r="BK4" s="75"/>
      <c r="BL4" s="74"/>
      <c r="BM4" s="75"/>
      <c r="BN4" s="74"/>
      <c r="BO4" s="75"/>
      <c r="BP4" s="74"/>
      <c r="BQ4" s="75"/>
      <c r="BR4" s="74"/>
      <c r="BS4" s="75"/>
      <c r="BT4" s="74"/>
      <c r="BU4" s="75"/>
      <c r="BV4" s="74"/>
      <c r="BW4" s="75"/>
      <c r="BX4" s="74"/>
      <c r="BY4"/>
      <c r="BZ4"/>
    </row>
    <row r="5" spans="1:78" x14ac:dyDescent="0.25">
      <c r="A5" s="65"/>
      <c r="B5" s="65"/>
      <c r="C5" s="65"/>
      <c r="D5" s="65" t="s">
        <v>224</v>
      </c>
      <c r="E5" s="65"/>
      <c r="F5" s="74"/>
      <c r="G5" s="75"/>
      <c r="H5" s="74"/>
      <c r="I5" s="75"/>
      <c r="J5" s="74"/>
      <c r="K5" s="75"/>
      <c r="L5" s="74"/>
      <c r="M5" s="75"/>
      <c r="N5" s="74"/>
      <c r="O5" s="75"/>
      <c r="P5" s="74"/>
      <c r="Q5" s="75"/>
      <c r="R5" s="74"/>
      <c r="S5" s="75"/>
      <c r="T5" s="74"/>
      <c r="U5" s="75"/>
      <c r="V5" s="74"/>
      <c r="W5" s="75"/>
      <c r="X5" s="74"/>
      <c r="Y5" s="75"/>
      <c r="Z5" s="74"/>
      <c r="AA5" s="75"/>
      <c r="AB5" s="74"/>
      <c r="AC5" s="75"/>
      <c r="AD5" s="74"/>
      <c r="AE5" s="75"/>
      <c r="AF5" s="74"/>
      <c r="AG5" s="75"/>
      <c r="AH5" s="74"/>
      <c r="AI5" s="75"/>
      <c r="AJ5" s="74"/>
      <c r="AK5" s="75"/>
      <c r="AL5" s="74"/>
      <c r="AM5" s="75"/>
      <c r="AN5" s="74"/>
      <c r="AO5" s="75"/>
      <c r="AP5" s="74"/>
      <c r="AQ5" s="75"/>
      <c r="AR5" s="74"/>
      <c r="AS5" s="75"/>
      <c r="AT5" s="74"/>
      <c r="AU5" s="75"/>
      <c r="AV5" s="74"/>
      <c r="AW5" s="75"/>
      <c r="AX5" s="74"/>
      <c r="AY5" s="75"/>
      <c r="AZ5" s="74"/>
      <c r="BA5" s="75"/>
      <c r="BB5" s="74"/>
      <c r="BC5" s="75"/>
      <c r="BD5" s="74"/>
      <c r="BE5" s="75"/>
      <c r="BF5" s="74"/>
      <c r="BG5" s="75"/>
      <c r="BH5" s="74"/>
      <c r="BI5" s="75"/>
      <c r="BJ5" s="74"/>
      <c r="BK5" s="75"/>
      <c r="BL5" s="74"/>
      <c r="BM5" s="75"/>
      <c r="BN5" s="74"/>
      <c r="BO5" s="75"/>
      <c r="BP5" s="74"/>
      <c r="BQ5" s="75"/>
      <c r="BR5" s="74"/>
      <c r="BS5" s="75"/>
      <c r="BT5" s="74"/>
      <c r="BU5" s="75"/>
      <c r="BV5" s="74"/>
      <c r="BW5" s="75"/>
      <c r="BX5" s="74"/>
      <c r="BY5"/>
      <c r="BZ5"/>
    </row>
    <row r="6" spans="1:78" x14ac:dyDescent="0.25">
      <c r="A6" s="65"/>
      <c r="B6" s="65"/>
      <c r="C6" s="65"/>
      <c r="D6" s="65"/>
      <c r="E6" s="65" t="s">
        <v>225</v>
      </c>
      <c r="F6" s="74">
        <v>0</v>
      </c>
      <c r="G6" s="75"/>
      <c r="H6" s="74">
        <v>0</v>
      </c>
      <c r="I6" s="75"/>
      <c r="J6" s="74">
        <v>0</v>
      </c>
      <c r="K6" s="75"/>
      <c r="L6" s="74">
        <v>0</v>
      </c>
      <c r="M6" s="75"/>
      <c r="N6" s="74">
        <v>0</v>
      </c>
      <c r="O6" s="75"/>
      <c r="P6" s="74">
        <f t="shared" ref="P6:P12" si="0">ROUND(SUM(F6:N6),5)</f>
        <v>0</v>
      </c>
      <c r="Q6" s="75"/>
      <c r="R6" s="74">
        <v>0</v>
      </c>
      <c r="S6" s="75"/>
      <c r="T6" s="74">
        <v>0</v>
      </c>
      <c r="U6" s="75"/>
      <c r="V6" s="74">
        <v>0</v>
      </c>
      <c r="W6" s="75"/>
      <c r="X6" s="74">
        <v>0</v>
      </c>
      <c r="Y6" s="75"/>
      <c r="Z6" s="74">
        <v>50</v>
      </c>
      <c r="AA6" s="75"/>
      <c r="AB6" s="74">
        <v>0</v>
      </c>
      <c r="AC6" s="75"/>
      <c r="AD6" s="74">
        <v>0</v>
      </c>
      <c r="AE6" s="75"/>
      <c r="AF6" s="74">
        <v>0</v>
      </c>
      <c r="AG6" s="75"/>
      <c r="AH6" s="74">
        <f t="shared" ref="AH6:AH12" si="1">ROUND(SUM(R6:AF6),5)</f>
        <v>50</v>
      </c>
      <c r="AI6" s="75"/>
      <c r="AJ6" s="74">
        <v>0</v>
      </c>
      <c r="AK6" s="75"/>
      <c r="AL6" s="74">
        <v>0</v>
      </c>
      <c r="AM6" s="75"/>
      <c r="AN6" s="74">
        <f t="shared" ref="AN6:AN12" si="2">ROUND(SUM(AJ6:AL6),5)</f>
        <v>0</v>
      </c>
      <c r="AO6" s="75"/>
      <c r="AP6" s="74">
        <v>925</v>
      </c>
      <c r="AQ6" s="75"/>
      <c r="AR6" s="74">
        <v>6855</v>
      </c>
      <c r="AS6" s="75"/>
      <c r="AT6" s="74">
        <v>0</v>
      </c>
      <c r="AU6" s="75"/>
      <c r="AV6" s="74">
        <v>10245</v>
      </c>
      <c r="AW6" s="75"/>
      <c r="AX6" s="74">
        <v>10300</v>
      </c>
      <c r="AY6" s="75"/>
      <c r="AZ6" s="74">
        <f t="shared" ref="AZ6:AZ12" si="3">ROUND(SUM(AP6:AX6),5)</f>
        <v>28325</v>
      </c>
      <c r="BA6" s="75"/>
      <c r="BB6" s="74">
        <v>0</v>
      </c>
      <c r="BC6" s="75"/>
      <c r="BD6" s="74">
        <v>0</v>
      </c>
      <c r="BE6" s="75"/>
      <c r="BF6" s="74">
        <v>0</v>
      </c>
      <c r="BG6" s="75"/>
      <c r="BH6" s="74">
        <v>0</v>
      </c>
      <c r="BI6" s="75"/>
      <c r="BJ6" s="74">
        <v>0</v>
      </c>
      <c r="BK6" s="75"/>
      <c r="BL6" s="74">
        <v>0</v>
      </c>
      <c r="BM6" s="75"/>
      <c r="BN6" s="74">
        <v>0</v>
      </c>
      <c r="BO6" s="75"/>
      <c r="BP6" s="74">
        <v>0</v>
      </c>
      <c r="BQ6" s="75"/>
      <c r="BR6" s="74">
        <v>0</v>
      </c>
      <c r="BS6" s="75"/>
      <c r="BT6" s="74">
        <f t="shared" ref="BT6:BT12" si="4">ROUND(SUM(BB6:BR6),5)</f>
        <v>0</v>
      </c>
      <c r="BU6" s="75"/>
      <c r="BV6" s="74">
        <v>0</v>
      </c>
      <c r="BW6" s="75"/>
      <c r="BX6" s="74">
        <f t="shared" ref="BX6:BX12" si="5">ROUND(P6+AH6+AN6+AZ6+SUM(BT6:BV6),5)</f>
        <v>28375</v>
      </c>
      <c r="BY6"/>
      <c r="BZ6"/>
    </row>
    <row r="7" spans="1:78" x14ac:dyDescent="0.25">
      <c r="A7" s="65"/>
      <c r="B7" s="65"/>
      <c r="C7" s="65"/>
      <c r="D7" s="65"/>
      <c r="E7" s="65" t="s">
        <v>367</v>
      </c>
      <c r="F7" s="74">
        <v>0</v>
      </c>
      <c r="G7" s="75"/>
      <c r="H7" s="74">
        <v>0</v>
      </c>
      <c r="I7" s="75"/>
      <c r="J7" s="74">
        <v>0</v>
      </c>
      <c r="K7" s="75"/>
      <c r="L7" s="74">
        <v>0</v>
      </c>
      <c r="M7" s="75"/>
      <c r="N7" s="74">
        <v>0</v>
      </c>
      <c r="O7" s="75"/>
      <c r="P7" s="74">
        <f t="shared" si="0"/>
        <v>0</v>
      </c>
      <c r="Q7" s="75"/>
      <c r="R7" s="74">
        <v>0</v>
      </c>
      <c r="S7" s="75"/>
      <c r="T7" s="74">
        <v>0</v>
      </c>
      <c r="U7" s="75"/>
      <c r="V7" s="74">
        <v>0</v>
      </c>
      <c r="W7" s="75"/>
      <c r="X7" s="74">
        <v>0</v>
      </c>
      <c r="Y7" s="75"/>
      <c r="Z7" s="74">
        <v>0</v>
      </c>
      <c r="AA7" s="75"/>
      <c r="AB7" s="74">
        <v>0</v>
      </c>
      <c r="AC7" s="75"/>
      <c r="AD7" s="74">
        <v>0</v>
      </c>
      <c r="AE7" s="75"/>
      <c r="AF7" s="74">
        <v>0</v>
      </c>
      <c r="AG7" s="75"/>
      <c r="AH7" s="74">
        <f t="shared" si="1"/>
        <v>0</v>
      </c>
      <c r="AI7" s="75"/>
      <c r="AJ7" s="74">
        <v>0</v>
      </c>
      <c r="AK7" s="75"/>
      <c r="AL7" s="74">
        <v>0</v>
      </c>
      <c r="AM7" s="75"/>
      <c r="AN7" s="74">
        <f t="shared" si="2"/>
        <v>0</v>
      </c>
      <c r="AO7" s="75"/>
      <c r="AP7" s="74">
        <v>0</v>
      </c>
      <c r="AQ7" s="75"/>
      <c r="AR7" s="74">
        <v>0</v>
      </c>
      <c r="AS7" s="75"/>
      <c r="AT7" s="74">
        <v>0</v>
      </c>
      <c r="AU7" s="75"/>
      <c r="AV7" s="74">
        <v>0</v>
      </c>
      <c r="AW7" s="75"/>
      <c r="AX7" s="74">
        <v>0</v>
      </c>
      <c r="AY7" s="75"/>
      <c r="AZ7" s="74">
        <f t="shared" si="3"/>
        <v>0</v>
      </c>
      <c r="BA7" s="75"/>
      <c r="BB7" s="74">
        <v>0</v>
      </c>
      <c r="BC7" s="75"/>
      <c r="BD7" s="74">
        <v>0</v>
      </c>
      <c r="BE7" s="75"/>
      <c r="BF7" s="74">
        <v>0</v>
      </c>
      <c r="BG7" s="75"/>
      <c r="BH7" s="74">
        <v>0</v>
      </c>
      <c r="BI7" s="75"/>
      <c r="BJ7" s="74">
        <v>0</v>
      </c>
      <c r="BK7" s="75"/>
      <c r="BL7" s="74">
        <v>0</v>
      </c>
      <c r="BM7" s="75"/>
      <c r="BN7" s="74">
        <v>0</v>
      </c>
      <c r="BO7" s="75"/>
      <c r="BP7" s="74">
        <v>0</v>
      </c>
      <c r="BQ7" s="75"/>
      <c r="BR7" s="74">
        <v>0</v>
      </c>
      <c r="BS7" s="75"/>
      <c r="BT7" s="74">
        <f t="shared" si="4"/>
        <v>0</v>
      </c>
      <c r="BU7" s="75"/>
      <c r="BV7" s="74">
        <v>5000</v>
      </c>
      <c r="BW7" s="75"/>
      <c r="BX7" s="74">
        <f t="shared" si="5"/>
        <v>5000</v>
      </c>
      <c r="BY7"/>
      <c r="BZ7"/>
    </row>
    <row r="8" spans="1:78" x14ac:dyDescent="0.25">
      <c r="A8" s="65"/>
      <c r="B8" s="65"/>
      <c r="C8" s="65"/>
      <c r="D8" s="65"/>
      <c r="E8" s="65" t="s">
        <v>368</v>
      </c>
      <c r="F8" s="74">
        <v>0</v>
      </c>
      <c r="G8" s="75"/>
      <c r="H8" s="74">
        <v>0</v>
      </c>
      <c r="I8" s="75"/>
      <c r="J8" s="74">
        <v>0</v>
      </c>
      <c r="K8" s="75"/>
      <c r="L8" s="74">
        <v>0</v>
      </c>
      <c r="M8" s="75"/>
      <c r="N8" s="74">
        <v>0</v>
      </c>
      <c r="O8" s="75"/>
      <c r="P8" s="74">
        <f t="shared" si="0"/>
        <v>0</v>
      </c>
      <c r="Q8" s="75"/>
      <c r="R8" s="74">
        <v>0</v>
      </c>
      <c r="S8" s="75"/>
      <c r="T8" s="74">
        <v>0</v>
      </c>
      <c r="U8" s="75"/>
      <c r="V8" s="74">
        <v>0</v>
      </c>
      <c r="W8" s="75"/>
      <c r="X8" s="74">
        <v>0</v>
      </c>
      <c r="Y8" s="75"/>
      <c r="Z8" s="74">
        <v>0</v>
      </c>
      <c r="AA8" s="75"/>
      <c r="AB8" s="74">
        <v>0</v>
      </c>
      <c r="AC8" s="75"/>
      <c r="AD8" s="74">
        <v>0</v>
      </c>
      <c r="AE8" s="75"/>
      <c r="AF8" s="74">
        <v>0</v>
      </c>
      <c r="AG8" s="75"/>
      <c r="AH8" s="74">
        <f t="shared" si="1"/>
        <v>0</v>
      </c>
      <c r="AI8" s="75"/>
      <c r="AJ8" s="74">
        <v>0</v>
      </c>
      <c r="AK8" s="75"/>
      <c r="AL8" s="74">
        <v>0</v>
      </c>
      <c r="AM8" s="75"/>
      <c r="AN8" s="74">
        <f t="shared" si="2"/>
        <v>0</v>
      </c>
      <c r="AO8" s="75"/>
      <c r="AP8" s="74">
        <v>0</v>
      </c>
      <c r="AQ8" s="75"/>
      <c r="AR8" s="74">
        <v>0</v>
      </c>
      <c r="AS8" s="75"/>
      <c r="AT8" s="74">
        <v>0</v>
      </c>
      <c r="AU8" s="75"/>
      <c r="AV8" s="74">
        <v>0</v>
      </c>
      <c r="AW8" s="75"/>
      <c r="AX8" s="74">
        <v>0</v>
      </c>
      <c r="AY8" s="75"/>
      <c r="AZ8" s="74">
        <f t="shared" si="3"/>
        <v>0</v>
      </c>
      <c r="BA8" s="75"/>
      <c r="BB8" s="74">
        <v>0</v>
      </c>
      <c r="BC8" s="75"/>
      <c r="BD8" s="74">
        <v>0</v>
      </c>
      <c r="BE8" s="75"/>
      <c r="BF8" s="74">
        <v>0</v>
      </c>
      <c r="BG8" s="75"/>
      <c r="BH8" s="74">
        <v>0</v>
      </c>
      <c r="BI8" s="75"/>
      <c r="BJ8" s="74">
        <v>0</v>
      </c>
      <c r="BK8" s="75"/>
      <c r="BL8" s="74">
        <v>0</v>
      </c>
      <c r="BM8" s="75"/>
      <c r="BN8" s="74">
        <v>0</v>
      </c>
      <c r="BO8" s="75"/>
      <c r="BP8" s="74">
        <v>0</v>
      </c>
      <c r="BQ8" s="75"/>
      <c r="BR8" s="74">
        <v>0</v>
      </c>
      <c r="BS8" s="75"/>
      <c r="BT8" s="74">
        <f t="shared" si="4"/>
        <v>0</v>
      </c>
      <c r="BU8" s="75"/>
      <c r="BV8" s="74">
        <v>400</v>
      </c>
      <c r="BW8" s="75"/>
      <c r="BX8" s="74">
        <f t="shared" si="5"/>
        <v>400</v>
      </c>
      <c r="BY8"/>
      <c r="BZ8"/>
    </row>
    <row r="9" spans="1:78" x14ac:dyDescent="0.25">
      <c r="A9" s="65"/>
      <c r="B9" s="65"/>
      <c r="C9" s="65"/>
      <c r="D9" s="65"/>
      <c r="E9" s="65" t="s">
        <v>226</v>
      </c>
      <c r="F9" s="74">
        <v>0</v>
      </c>
      <c r="G9" s="75"/>
      <c r="H9" s="74">
        <v>0</v>
      </c>
      <c r="I9" s="75"/>
      <c r="J9" s="74">
        <v>0</v>
      </c>
      <c r="K9" s="75"/>
      <c r="L9" s="74">
        <v>0</v>
      </c>
      <c r="M9" s="75"/>
      <c r="N9" s="74">
        <v>3750</v>
      </c>
      <c r="O9" s="75"/>
      <c r="P9" s="74">
        <f t="shared" si="0"/>
        <v>3750</v>
      </c>
      <c r="Q9" s="75"/>
      <c r="R9" s="74">
        <v>0</v>
      </c>
      <c r="S9" s="75"/>
      <c r="T9" s="74">
        <v>0</v>
      </c>
      <c r="U9" s="75"/>
      <c r="V9" s="74">
        <v>0</v>
      </c>
      <c r="W9" s="75"/>
      <c r="X9" s="74">
        <v>0</v>
      </c>
      <c r="Y9" s="75"/>
      <c r="Z9" s="74">
        <v>0</v>
      </c>
      <c r="AA9" s="75"/>
      <c r="AB9" s="74">
        <v>0</v>
      </c>
      <c r="AC9" s="75"/>
      <c r="AD9" s="74">
        <v>0</v>
      </c>
      <c r="AE9" s="75"/>
      <c r="AF9" s="74">
        <v>0</v>
      </c>
      <c r="AG9" s="75"/>
      <c r="AH9" s="74">
        <f t="shared" si="1"/>
        <v>0</v>
      </c>
      <c r="AI9" s="75"/>
      <c r="AJ9" s="74">
        <v>0</v>
      </c>
      <c r="AK9" s="75"/>
      <c r="AL9" s="74">
        <v>0</v>
      </c>
      <c r="AM9" s="75"/>
      <c r="AN9" s="74">
        <f t="shared" si="2"/>
        <v>0</v>
      </c>
      <c r="AO9" s="75"/>
      <c r="AP9" s="74">
        <v>0</v>
      </c>
      <c r="AQ9" s="75"/>
      <c r="AR9" s="74">
        <v>0</v>
      </c>
      <c r="AS9" s="75"/>
      <c r="AT9" s="74">
        <v>0</v>
      </c>
      <c r="AU9" s="75"/>
      <c r="AV9" s="74">
        <v>0</v>
      </c>
      <c r="AW9" s="75"/>
      <c r="AX9" s="74">
        <v>0</v>
      </c>
      <c r="AY9" s="75"/>
      <c r="AZ9" s="74">
        <f t="shared" si="3"/>
        <v>0</v>
      </c>
      <c r="BA9" s="75"/>
      <c r="BB9" s="74">
        <v>0</v>
      </c>
      <c r="BC9" s="75"/>
      <c r="BD9" s="74">
        <v>0</v>
      </c>
      <c r="BE9" s="75"/>
      <c r="BF9" s="74">
        <v>0</v>
      </c>
      <c r="BG9" s="75"/>
      <c r="BH9" s="74">
        <v>0</v>
      </c>
      <c r="BI9" s="75"/>
      <c r="BJ9" s="74">
        <v>0</v>
      </c>
      <c r="BK9" s="75"/>
      <c r="BL9" s="74">
        <v>0</v>
      </c>
      <c r="BM9" s="75"/>
      <c r="BN9" s="74">
        <v>0</v>
      </c>
      <c r="BO9" s="75"/>
      <c r="BP9" s="74">
        <v>0</v>
      </c>
      <c r="BQ9" s="75"/>
      <c r="BR9" s="74">
        <v>0</v>
      </c>
      <c r="BS9" s="75"/>
      <c r="BT9" s="74">
        <f t="shared" si="4"/>
        <v>0</v>
      </c>
      <c r="BU9" s="75"/>
      <c r="BV9" s="74">
        <v>0</v>
      </c>
      <c r="BW9" s="75"/>
      <c r="BX9" s="74">
        <f t="shared" si="5"/>
        <v>3750</v>
      </c>
      <c r="BY9"/>
      <c r="BZ9"/>
    </row>
    <row r="10" spans="1:78" x14ac:dyDescent="0.25">
      <c r="A10" s="65"/>
      <c r="B10" s="65"/>
      <c r="C10" s="65"/>
      <c r="D10" s="65"/>
      <c r="E10" s="65" t="s">
        <v>372</v>
      </c>
      <c r="F10" s="74">
        <v>0</v>
      </c>
      <c r="G10" s="75"/>
      <c r="H10" s="74">
        <v>0</v>
      </c>
      <c r="I10" s="75"/>
      <c r="J10" s="74">
        <v>0</v>
      </c>
      <c r="K10" s="75"/>
      <c r="L10" s="74">
        <v>0</v>
      </c>
      <c r="M10" s="75"/>
      <c r="N10" s="74">
        <v>0</v>
      </c>
      <c r="O10" s="75"/>
      <c r="P10" s="74">
        <f t="shared" si="0"/>
        <v>0</v>
      </c>
      <c r="Q10" s="75"/>
      <c r="R10" s="74">
        <v>0</v>
      </c>
      <c r="S10" s="75"/>
      <c r="T10" s="74">
        <v>0</v>
      </c>
      <c r="U10" s="75"/>
      <c r="V10" s="74">
        <v>0</v>
      </c>
      <c r="W10" s="75"/>
      <c r="X10" s="74">
        <v>0</v>
      </c>
      <c r="Y10" s="75"/>
      <c r="Z10" s="74">
        <v>0</v>
      </c>
      <c r="AA10" s="75"/>
      <c r="AB10" s="74">
        <v>0</v>
      </c>
      <c r="AC10" s="75"/>
      <c r="AD10" s="74">
        <v>0</v>
      </c>
      <c r="AE10" s="75"/>
      <c r="AF10" s="74">
        <v>0</v>
      </c>
      <c r="AG10" s="75"/>
      <c r="AH10" s="74">
        <f t="shared" si="1"/>
        <v>0</v>
      </c>
      <c r="AI10" s="75"/>
      <c r="AJ10" s="74">
        <v>0</v>
      </c>
      <c r="AK10" s="75"/>
      <c r="AL10" s="74">
        <v>0</v>
      </c>
      <c r="AM10" s="75"/>
      <c r="AN10" s="74">
        <f t="shared" si="2"/>
        <v>0</v>
      </c>
      <c r="AO10" s="75"/>
      <c r="AP10" s="74">
        <v>0</v>
      </c>
      <c r="AQ10" s="75"/>
      <c r="AR10" s="74">
        <v>0</v>
      </c>
      <c r="AS10" s="75"/>
      <c r="AT10" s="74">
        <v>0</v>
      </c>
      <c r="AU10" s="75"/>
      <c r="AV10" s="74">
        <v>0</v>
      </c>
      <c r="AW10" s="75"/>
      <c r="AX10" s="74">
        <v>0</v>
      </c>
      <c r="AY10" s="75"/>
      <c r="AZ10" s="74">
        <f t="shared" si="3"/>
        <v>0</v>
      </c>
      <c r="BA10" s="75"/>
      <c r="BB10" s="74">
        <v>0</v>
      </c>
      <c r="BC10" s="75"/>
      <c r="BD10" s="74">
        <v>0</v>
      </c>
      <c r="BE10" s="75"/>
      <c r="BF10" s="74">
        <v>0</v>
      </c>
      <c r="BG10" s="75"/>
      <c r="BH10" s="74">
        <v>0</v>
      </c>
      <c r="BI10" s="75"/>
      <c r="BJ10" s="74">
        <v>0</v>
      </c>
      <c r="BK10" s="75"/>
      <c r="BL10" s="74">
        <v>0</v>
      </c>
      <c r="BM10" s="75"/>
      <c r="BN10" s="74">
        <v>0</v>
      </c>
      <c r="BO10" s="75"/>
      <c r="BP10" s="74">
        <v>0</v>
      </c>
      <c r="BQ10" s="75"/>
      <c r="BR10" s="74">
        <v>0</v>
      </c>
      <c r="BS10" s="75"/>
      <c r="BT10" s="74">
        <f t="shared" si="4"/>
        <v>0</v>
      </c>
      <c r="BU10" s="75"/>
      <c r="BV10" s="74">
        <v>60000</v>
      </c>
      <c r="BW10" s="75"/>
      <c r="BX10" s="74">
        <f t="shared" si="5"/>
        <v>60000</v>
      </c>
      <c r="BY10"/>
      <c r="BZ10"/>
    </row>
    <row r="11" spans="1:78" ht="15.75" thickBot="1" x14ac:dyDescent="0.3">
      <c r="A11" s="65"/>
      <c r="B11" s="65"/>
      <c r="C11" s="65"/>
      <c r="D11" s="65"/>
      <c r="E11" s="65" t="s">
        <v>331</v>
      </c>
      <c r="F11" s="76">
        <v>0</v>
      </c>
      <c r="G11" s="75"/>
      <c r="H11" s="76">
        <v>0</v>
      </c>
      <c r="I11" s="75"/>
      <c r="J11" s="76">
        <v>0</v>
      </c>
      <c r="K11" s="75"/>
      <c r="L11" s="76">
        <v>0</v>
      </c>
      <c r="M11" s="75"/>
      <c r="N11" s="76">
        <v>0</v>
      </c>
      <c r="O11" s="75"/>
      <c r="P11" s="76">
        <f t="shared" si="0"/>
        <v>0</v>
      </c>
      <c r="Q11" s="75"/>
      <c r="R11" s="76">
        <v>0</v>
      </c>
      <c r="S11" s="75"/>
      <c r="T11" s="76">
        <v>0</v>
      </c>
      <c r="U11" s="75"/>
      <c r="V11" s="76">
        <v>0</v>
      </c>
      <c r="W11" s="75"/>
      <c r="X11" s="76">
        <v>0</v>
      </c>
      <c r="Y11" s="75"/>
      <c r="Z11" s="76">
        <v>0</v>
      </c>
      <c r="AA11" s="75"/>
      <c r="AB11" s="76">
        <v>0</v>
      </c>
      <c r="AC11" s="75"/>
      <c r="AD11" s="76">
        <v>0</v>
      </c>
      <c r="AE11" s="75"/>
      <c r="AF11" s="76">
        <v>0</v>
      </c>
      <c r="AG11" s="75"/>
      <c r="AH11" s="76">
        <f t="shared" si="1"/>
        <v>0</v>
      </c>
      <c r="AI11" s="75"/>
      <c r="AJ11" s="76">
        <v>0</v>
      </c>
      <c r="AK11" s="75"/>
      <c r="AL11" s="76">
        <v>0</v>
      </c>
      <c r="AM11" s="75"/>
      <c r="AN11" s="76">
        <f t="shared" si="2"/>
        <v>0</v>
      </c>
      <c r="AO11" s="75"/>
      <c r="AP11" s="76">
        <v>0</v>
      </c>
      <c r="AQ11" s="75"/>
      <c r="AR11" s="76">
        <v>0</v>
      </c>
      <c r="AS11" s="75"/>
      <c r="AT11" s="76">
        <v>0</v>
      </c>
      <c r="AU11" s="75"/>
      <c r="AV11" s="76">
        <v>0</v>
      </c>
      <c r="AW11" s="75"/>
      <c r="AX11" s="76">
        <v>0</v>
      </c>
      <c r="AY11" s="75"/>
      <c r="AZ11" s="76">
        <f t="shared" si="3"/>
        <v>0</v>
      </c>
      <c r="BA11" s="75"/>
      <c r="BB11" s="76">
        <v>0</v>
      </c>
      <c r="BC11" s="75"/>
      <c r="BD11" s="76">
        <v>0</v>
      </c>
      <c r="BE11" s="75"/>
      <c r="BF11" s="76">
        <v>0</v>
      </c>
      <c r="BG11" s="75"/>
      <c r="BH11" s="76">
        <v>0</v>
      </c>
      <c r="BI11" s="75"/>
      <c r="BJ11" s="76">
        <v>0</v>
      </c>
      <c r="BK11" s="75"/>
      <c r="BL11" s="76">
        <v>0</v>
      </c>
      <c r="BM11" s="75"/>
      <c r="BN11" s="76">
        <v>0</v>
      </c>
      <c r="BO11" s="75"/>
      <c r="BP11" s="76">
        <v>0</v>
      </c>
      <c r="BQ11" s="75"/>
      <c r="BR11" s="76">
        <v>0</v>
      </c>
      <c r="BS11" s="75"/>
      <c r="BT11" s="76">
        <f t="shared" si="4"/>
        <v>0</v>
      </c>
      <c r="BU11" s="75"/>
      <c r="BV11" s="76">
        <v>682.93</v>
      </c>
      <c r="BW11" s="75"/>
      <c r="BX11" s="76">
        <f t="shared" si="5"/>
        <v>682.93</v>
      </c>
      <c r="BY11"/>
      <c r="BZ11"/>
    </row>
    <row r="12" spans="1:78" x14ac:dyDescent="0.25">
      <c r="A12" s="65"/>
      <c r="B12" s="65"/>
      <c r="C12" s="65"/>
      <c r="D12" s="65" t="s">
        <v>227</v>
      </c>
      <c r="E12" s="65"/>
      <c r="F12" s="74">
        <f>ROUND(SUM(F5:F11),5)</f>
        <v>0</v>
      </c>
      <c r="G12" s="75"/>
      <c r="H12" s="74">
        <f>ROUND(SUM(H5:H11),5)</f>
        <v>0</v>
      </c>
      <c r="I12" s="75"/>
      <c r="J12" s="74">
        <f>ROUND(SUM(J5:J11),5)</f>
        <v>0</v>
      </c>
      <c r="K12" s="75"/>
      <c r="L12" s="74">
        <f>ROUND(SUM(L5:L11),5)</f>
        <v>0</v>
      </c>
      <c r="M12" s="75"/>
      <c r="N12" s="74">
        <f>ROUND(SUM(N5:N11),5)</f>
        <v>3750</v>
      </c>
      <c r="O12" s="75"/>
      <c r="P12" s="74">
        <f t="shared" si="0"/>
        <v>3750</v>
      </c>
      <c r="Q12" s="75"/>
      <c r="R12" s="74">
        <f>ROUND(SUM(R5:R11),5)</f>
        <v>0</v>
      </c>
      <c r="S12" s="75"/>
      <c r="T12" s="74">
        <f>ROUND(SUM(T5:T11),5)</f>
        <v>0</v>
      </c>
      <c r="U12" s="75"/>
      <c r="V12" s="74">
        <f>ROUND(SUM(V5:V11),5)</f>
        <v>0</v>
      </c>
      <c r="W12" s="75"/>
      <c r="X12" s="74">
        <f>ROUND(SUM(X5:X11),5)</f>
        <v>0</v>
      </c>
      <c r="Y12" s="75"/>
      <c r="Z12" s="74">
        <f>ROUND(SUM(Z5:Z11),5)</f>
        <v>50</v>
      </c>
      <c r="AA12" s="75"/>
      <c r="AB12" s="74">
        <f>ROUND(SUM(AB5:AB11),5)</f>
        <v>0</v>
      </c>
      <c r="AC12" s="75"/>
      <c r="AD12" s="74">
        <f>ROUND(SUM(AD5:AD11),5)</f>
        <v>0</v>
      </c>
      <c r="AE12" s="75"/>
      <c r="AF12" s="74">
        <f>ROUND(SUM(AF5:AF11),5)</f>
        <v>0</v>
      </c>
      <c r="AG12" s="75"/>
      <c r="AH12" s="74">
        <f t="shared" si="1"/>
        <v>50</v>
      </c>
      <c r="AI12" s="75"/>
      <c r="AJ12" s="74">
        <f>ROUND(SUM(AJ5:AJ11),5)</f>
        <v>0</v>
      </c>
      <c r="AK12" s="75"/>
      <c r="AL12" s="74">
        <f>ROUND(SUM(AL5:AL11),5)</f>
        <v>0</v>
      </c>
      <c r="AM12" s="75"/>
      <c r="AN12" s="74">
        <f t="shared" si="2"/>
        <v>0</v>
      </c>
      <c r="AO12" s="75"/>
      <c r="AP12" s="74">
        <f>ROUND(SUM(AP5:AP11),5)</f>
        <v>925</v>
      </c>
      <c r="AQ12" s="75"/>
      <c r="AR12" s="74">
        <f>ROUND(SUM(AR5:AR11),5)</f>
        <v>6855</v>
      </c>
      <c r="AS12" s="75"/>
      <c r="AT12" s="74">
        <f>ROUND(SUM(AT5:AT11),5)</f>
        <v>0</v>
      </c>
      <c r="AU12" s="75"/>
      <c r="AV12" s="74">
        <f>ROUND(SUM(AV5:AV11),5)</f>
        <v>10245</v>
      </c>
      <c r="AW12" s="75"/>
      <c r="AX12" s="74">
        <f>ROUND(SUM(AX5:AX11),5)</f>
        <v>10300</v>
      </c>
      <c r="AY12" s="75"/>
      <c r="AZ12" s="74">
        <f t="shared" si="3"/>
        <v>28325</v>
      </c>
      <c r="BA12" s="75"/>
      <c r="BB12" s="74">
        <f>ROUND(SUM(BB5:BB11),5)</f>
        <v>0</v>
      </c>
      <c r="BC12" s="75"/>
      <c r="BD12" s="74">
        <f>ROUND(SUM(BD5:BD11),5)</f>
        <v>0</v>
      </c>
      <c r="BE12" s="75"/>
      <c r="BF12" s="74">
        <f>ROUND(SUM(BF5:BF11),5)</f>
        <v>0</v>
      </c>
      <c r="BG12" s="75"/>
      <c r="BH12" s="74">
        <f>ROUND(SUM(BH5:BH11),5)</f>
        <v>0</v>
      </c>
      <c r="BI12" s="75"/>
      <c r="BJ12" s="74">
        <f>ROUND(SUM(BJ5:BJ11),5)</f>
        <v>0</v>
      </c>
      <c r="BK12" s="75"/>
      <c r="BL12" s="74">
        <f>ROUND(SUM(BL5:BL11),5)</f>
        <v>0</v>
      </c>
      <c r="BM12" s="75"/>
      <c r="BN12" s="74">
        <f>ROUND(SUM(BN5:BN11),5)</f>
        <v>0</v>
      </c>
      <c r="BO12" s="75"/>
      <c r="BP12" s="74">
        <f>ROUND(SUM(BP5:BP11),5)</f>
        <v>0</v>
      </c>
      <c r="BQ12" s="75"/>
      <c r="BR12" s="74">
        <f>ROUND(SUM(BR5:BR11),5)</f>
        <v>0</v>
      </c>
      <c r="BS12" s="75"/>
      <c r="BT12" s="74">
        <f t="shared" si="4"/>
        <v>0</v>
      </c>
      <c r="BU12" s="75"/>
      <c r="BV12" s="74">
        <f>ROUND(SUM(BV5:BV11),5)</f>
        <v>66082.929999999993</v>
      </c>
      <c r="BW12" s="75"/>
      <c r="BX12" s="74">
        <f t="shared" si="5"/>
        <v>98207.93</v>
      </c>
      <c r="BY12"/>
      <c r="BZ12"/>
    </row>
    <row r="13" spans="1:78" x14ac:dyDescent="0.25">
      <c r="A13" s="65"/>
      <c r="B13" s="65"/>
      <c r="C13" s="65"/>
      <c r="D13" s="65" t="s">
        <v>228</v>
      </c>
      <c r="E13" s="6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74"/>
      <c r="U13" s="75"/>
      <c r="V13" s="74"/>
      <c r="W13" s="75"/>
      <c r="X13" s="74"/>
      <c r="Y13" s="75"/>
      <c r="Z13" s="74"/>
      <c r="AA13" s="75"/>
      <c r="AB13" s="74"/>
      <c r="AC13" s="75"/>
      <c r="AD13" s="74"/>
      <c r="AE13" s="75"/>
      <c r="AF13" s="74"/>
      <c r="AG13" s="75"/>
      <c r="AH13" s="74"/>
      <c r="AI13" s="75"/>
      <c r="AJ13" s="74"/>
      <c r="AK13" s="75"/>
      <c r="AL13" s="74"/>
      <c r="AM13" s="75"/>
      <c r="AN13" s="74"/>
      <c r="AO13" s="75"/>
      <c r="AP13" s="74"/>
      <c r="AQ13" s="75"/>
      <c r="AR13" s="74"/>
      <c r="AS13" s="75"/>
      <c r="AT13" s="74"/>
      <c r="AU13" s="75"/>
      <c r="AV13" s="74"/>
      <c r="AW13" s="75"/>
      <c r="AX13" s="74"/>
      <c r="AY13" s="75"/>
      <c r="AZ13" s="74"/>
      <c r="BA13" s="75"/>
      <c r="BB13" s="74"/>
      <c r="BC13" s="75"/>
      <c r="BD13" s="74"/>
      <c r="BE13" s="75"/>
      <c r="BF13" s="74"/>
      <c r="BG13" s="75"/>
      <c r="BH13" s="74"/>
      <c r="BI13" s="75"/>
      <c r="BJ13" s="74"/>
      <c r="BK13" s="75"/>
      <c r="BL13" s="74"/>
      <c r="BM13" s="75"/>
      <c r="BN13" s="74"/>
      <c r="BO13" s="75"/>
      <c r="BP13" s="74"/>
      <c r="BQ13" s="75"/>
      <c r="BR13" s="74"/>
      <c r="BS13" s="75"/>
      <c r="BT13" s="74"/>
      <c r="BU13" s="75"/>
      <c r="BV13" s="74"/>
      <c r="BW13" s="75"/>
      <c r="BX13" s="74"/>
      <c r="BY13"/>
      <c r="BZ13"/>
    </row>
    <row r="14" spans="1:78" x14ac:dyDescent="0.25">
      <c r="A14" s="65"/>
      <c r="B14" s="65"/>
      <c r="C14" s="65"/>
      <c r="D14" s="65"/>
      <c r="E14" s="65" t="s">
        <v>229</v>
      </c>
      <c r="F14" s="74">
        <v>0</v>
      </c>
      <c r="G14" s="75"/>
      <c r="H14" s="74">
        <v>0</v>
      </c>
      <c r="I14" s="75"/>
      <c r="J14" s="74">
        <v>0</v>
      </c>
      <c r="K14" s="75"/>
      <c r="L14" s="74">
        <v>0</v>
      </c>
      <c r="M14" s="75"/>
      <c r="N14" s="74">
        <v>0</v>
      </c>
      <c r="O14" s="75"/>
      <c r="P14" s="74">
        <f t="shared" ref="P14:P19" si="6">ROUND(SUM(F14:N14),5)</f>
        <v>0</v>
      </c>
      <c r="Q14" s="75"/>
      <c r="R14" s="74">
        <v>0</v>
      </c>
      <c r="S14" s="75"/>
      <c r="T14" s="74">
        <v>0</v>
      </c>
      <c r="U14" s="75"/>
      <c r="V14" s="74">
        <v>0</v>
      </c>
      <c r="W14" s="75"/>
      <c r="X14" s="74">
        <v>0</v>
      </c>
      <c r="Y14" s="75"/>
      <c r="Z14" s="74">
        <v>0</v>
      </c>
      <c r="AA14" s="75"/>
      <c r="AB14" s="74">
        <v>0</v>
      </c>
      <c r="AC14" s="75"/>
      <c r="AD14" s="74">
        <v>0</v>
      </c>
      <c r="AE14" s="75"/>
      <c r="AF14" s="74">
        <v>0</v>
      </c>
      <c r="AG14" s="75"/>
      <c r="AH14" s="74">
        <f t="shared" ref="AH14:AH19" si="7">ROUND(SUM(R14:AF14),5)</f>
        <v>0</v>
      </c>
      <c r="AI14" s="75"/>
      <c r="AJ14" s="74">
        <v>0</v>
      </c>
      <c r="AK14" s="75"/>
      <c r="AL14" s="74">
        <v>0</v>
      </c>
      <c r="AM14" s="75"/>
      <c r="AN14" s="74">
        <f t="shared" ref="AN14:AN19" si="8">ROUND(SUM(AJ14:AL14),5)</f>
        <v>0</v>
      </c>
      <c r="AO14" s="75"/>
      <c r="AP14" s="74">
        <v>0</v>
      </c>
      <c r="AQ14" s="75"/>
      <c r="AR14" s="74">
        <v>0</v>
      </c>
      <c r="AS14" s="75"/>
      <c r="AT14" s="74">
        <v>0</v>
      </c>
      <c r="AU14" s="75"/>
      <c r="AV14" s="74">
        <v>0</v>
      </c>
      <c r="AW14" s="75"/>
      <c r="AX14" s="74">
        <v>0</v>
      </c>
      <c r="AY14" s="75"/>
      <c r="AZ14" s="74">
        <f t="shared" ref="AZ14:AZ19" si="9">ROUND(SUM(AP14:AX14),5)</f>
        <v>0</v>
      </c>
      <c r="BA14" s="75"/>
      <c r="BB14" s="74">
        <v>0</v>
      </c>
      <c r="BC14" s="75"/>
      <c r="BD14" s="74">
        <v>0</v>
      </c>
      <c r="BE14" s="75"/>
      <c r="BF14" s="74">
        <v>0</v>
      </c>
      <c r="BG14" s="75"/>
      <c r="BH14" s="74">
        <v>0</v>
      </c>
      <c r="BI14" s="75"/>
      <c r="BJ14" s="74">
        <v>0</v>
      </c>
      <c r="BK14" s="75"/>
      <c r="BL14" s="74">
        <v>1885</v>
      </c>
      <c r="BM14" s="75"/>
      <c r="BN14" s="74">
        <v>0</v>
      </c>
      <c r="BO14" s="75"/>
      <c r="BP14" s="74">
        <v>0</v>
      </c>
      <c r="BQ14" s="75"/>
      <c r="BR14" s="74">
        <v>0</v>
      </c>
      <c r="BS14" s="75"/>
      <c r="BT14" s="74">
        <f t="shared" ref="BT14:BT19" si="10">ROUND(SUM(BB14:BR14),5)</f>
        <v>1885</v>
      </c>
      <c r="BU14" s="75"/>
      <c r="BV14" s="74">
        <v>0</v>
      </c>
      <c r="BW14" s="75"/>
      <c r="BX14" s="74">
        <f t="shared" ref="BX14:BX19" si="11">ROUND(P14+AH14+AN14+AZ14+SUM(BT14:BV14),5)</f>
        <v>1885</v>
      </c>
      <c r="BY14"/>
      <c r="BZ14"/>
    </row>
    <row r="15" spans="1:78" x14ac:dyDescent="0.25">
      <c r="A15" s="65"/>
      <c r="B15" s="65"/>
      <c r="C15" s="65"/>
      <c r="D15" s="65"/>
      <c r="E15" s="65" t="s">
        <v>230</v>
      </c>
      <c r="F15" s="74">
        <v>0</v>
      </c>
      <c r="G15" s="75"/>
      <c r="H15" s="74">
        <v>0</v>
      </c>
      <c r="I15" s="75"/>
      <c r="J15" s="74">
        <v>0</v>
      </c>
      <c r="K15" s="75"/>
      <c r="L15" s="74">
        <v>0</v>
      </c>
      <c r="M15" s="75"/>
      <c r="N15" s="74">
        <v>0</v>
      </c>
      <c r="O15" s="75"/>
      <c r="P15" s="74">
        <f t="shared" si="6"/>
        <v>0</v>
      </c>
      <c r="Q15" s="75"/>
      <c r="R15" s="74">
        <v>0</v>
      </c>
      <c r="S15" s="75"/>
      <c r="T15" s="74">
        <v>0</v>
      </c>
      <c r="U15" s="75"/>
      <c r="V15" s="74">
        <v>0</v>
      </c>
      <c r="W15" s="75"/>
      <c r="X15" s="74">
        <v>0</v>
      </c>
      <c r="Y15" s="75"/>
      <c r="Z15" s="74">
        <v>0</v>
      </c>
      <c r="AA15" s="75"/>
      <c r="AB15" s="74">
        <v>0</v>
      </c>
      <c r="AC15" s="75"/>
      <c r="AD15" s="74">
        <v>0</v>
      </c>
      <c r="AE15" s="75"/>
      <c r="AF15" s="74">
        <v>0</v>
      </c>
      <c r="AG15" s="75"/>
      <c r="AH15" s="74">
        <f t="shared" si="7"/>
        <v>0</v>
      </c>
      <c r="AI15" s="75"/>
      <c r="AJ15" s="74">
        <v>0</v>
      </c>
      <c r="AK15" s="75"/>
      <c r="AL15" s="74">
        <v>0</v>
      </c>
      <c r="AM15" s="75"/>
      <c r="AN15" s="74">
        <f t="shared" si="8"/>
        <v>0</v>
      </c>
      <c r="AO15" s="75"/>
      <c r="AP15" s="74">
        <v>0</v>
      </c>
      <c r="AQ15" s="75"/>
      <c r="AR15" s="74">
        <v>0</v>
      </c>
      <c r="AS15" s="75"/>
      <c r="AT15" s="74">
        <v>0</v>
      </c>
      <c r="AU15" s="75"/>
      <c r="AV15" s="74">
        <v>0</v>
      </c>
      <c r="AW15" s="75"/>
      <c r="AX15" s="74">
        <v>0</v>
      </c>
      <c r="AY15" s="75"/>
      <c r="AZ15" s="74">
        <f t="shared" si="9"/>
        <v>0</v>
      </c>
      <c r="BA15" s="75"/>
      <c r="BB15" s="74">
        <v>0</v>
      </c>
      <c r="BC15" s="75"/>
      <c r="BD15" s="74">
        <v>0</v>
      </c>
      <c r="BE15" s="75"/>
      <c r="BF15" s="74">
        <v>0</v>
      </c>
      <c r="BG15" s="75"/>
      <c r="BH15" s="74">
        <v>0</v>
      </c>
      <c r="BI15" s="75"/>
      <c r="BJ15" s="74">
        <v>0</v>
      </c>
      <c r="BK15" s="75"/>
      <c r="BL15" s="74">
        <v>29306.67</v>
      </c>
      <c r="BM15" s="75"/>
      <c r="BN15" s="74">
        <v>0</v>
      </c>
      <c r="BO15" s="75"/>
      <c r="BP15" s="74">
        <v>0</v>
      </c>
      <c r="BQ15" s="75"/>
      <c r="BR15" s="74">
        <v>0</v>
      </c>
      <c r="BS15" s="75"/>
      <c r="BT15" s="74">
        <f t="shared" si="10"/>
        <v>29306.67</v>
      </c>
      <c r="BU15" s="75"/>
      <c r="BV15" s="74">
        <v>0</v>
      </c>
      <c r="BW15" s="75"/>
      <c r="BX15" s="74">
        <f t="shared" si="11"/>
        <v>29306.67</v>
      </c>
      <c r="BY15"/>
      <c r="BZ15"/>
    </row>
    <row r="16" spans="1:78" x14ac:dyDescent="0.25">
      <c r="A16" s="65"/>
      <c r="B16" s="65"/>
      <c r="C16" s="65"/>
      <c r="D16" s="65"/>
      <c r="E16" s="65" t="s">
        <v>231</v>
      </c>
      <c r="F16" s="74">
        <v>0</v>
      </c>
      <c r="G16" s="75"/>
      <c r="H16" s="74">
        <v>0</v>
      </c>
      <c r="I16" s="75"/>
      <c r="J16" s="74">
        <v>0</v>
      </c>
      <c r="K16" s="75"/>
      <c r="L16" s="74">
        <v>0</v>
      </c>
      <c r="M16" s="75"/>
      <c r="N16" s="74">
        <v>0</v>
      </c>
      <c r="O16" s="75"/>
      <c r="P16" s="74">
        <f t="shared" si="6"/>
        <v>0</v>
      </c>
      <c r="Q16" s="75"/>
      <c r="R16" s="74">
        <v>0</v>
      </c>
      <c r="S16" s="75"/>
      <c r="T16" s="74">
        <v>0</v>
      </c>
      <c r="U16" s="75"/>
      <c r="V16" s="74">
        <v>0</v>
      </c>
      <c r="W16" s="75"/>
      <c r="X16" s="74">
        <v>0</v>
      </c>
      <c r="Y16" s="75"/>
      <c r="Z16" s="74">
        <v>0</v>
      </c>
      <c r="AA16" s="75"/>
      <c r="AB16" s="74">
        <v>0</v>
      </c>
      <c r="AC16" s="75"/>
      <c r="AD16" s="74">
        <v>0</v>
      </c>
      <c r="AE16" s="75"/>
      <c r="AF16" s="74">
        <v>0</v>
      </c>
      <c r="AG16" s="75"/>
      <c r="AH16" s="74">
        <f t="shared" si="7"/>
        <v>0</v>
      </c>
      <c r="AI16" s="75"/>
      <c r="AJ16" s="74">
        <v>0</v>
      </c>
      <c r="AK16" s="75"/>
      <c r="AL16" s="74">
        <v>0</v>
      </c>
      <c r="AM16" s="75"/>
      <c r="AN16" s="74">
        <f t="shared" si="8"/>
        <v>0</v>
      </c>
      <c r="AO16" s="75"/>
      <c r="AP16" s="74">
        <v>0</v>
      </c>
      <c r="AQ16" s="75"/>
      <c r="AR16" s="74">
        <v>0</v>
      </c>
      <c r="AS16" s="75"/>
      <c r="AT16" s="74">
        <v>0</v>
      </c>
      <c r="AU16" s="75"/>
      <c r="AV16" s="74">
        <v>0</v>
      </c>
      <c r="AW16" s="75"/>
      <c r="AX16" s="74">
        <v>0</v>
      </c>
      <c r="AY16" s="75"/>
      <c r="AZ16" s="74">
        <f t="shared" si="9"/>
        <v>0</v>
      </c>
      <c r="BA16" s="75"/>
      <c r="BB16" s="74">
        <v>0</v>
      </c>
      <c r="BC16" s="75"/>
      <c r="BD16" s="74">
        <v>0</v>
      </c>
      <c r="BE16" s="75"/>
      <c r="BF16" s="74">
        <v>0</v>
      </c>
      <c r="BG16" s="75"/>
      <c r="BH16" s="74">
        <v>0</v>
      </c>
      <c r="BI16" s="75"/>
      <c r="BJ16" s="74">
        <v>0</v>
      </c>
      <c r="BK16" s="75"/>
      <c r="BL16" s="74">
        <v>0</v>
      </c>
      <c r="BM16" s="75"/>
      <c r="BN16" s="74">
        <v>0</v>
      </c>
      <c r="BO16" s="75"/>
      <c r="BP16" s="74">
        <v>0</v>
      </c>
      <c r="BQ16" s="75"/>
      <c r="BR16" s="74">
        <v>0</v>
      </c>
      <c r="BS16" s="75"/>
      <c r="BT16" s="74">
        <f t="shared" si="10"/>
        <v>0</v>
      </c>
      <c r="BU16" s="75"/>
      <c r="BV16" s="74">
        <v>765.48</v>
      </c>
      <c r="BW16" s="75"/>
      <c r="BX16" s="74">
        <f t="shared" si="11"/>
        <v>765.48</v>
      </c>
      <c r="BY16"/>
      <c r="BZ16"/>
    </row>
    <row r="17" spans="1:78" ht="15.75" thickBot="1" x14ac:dyDescent="0.3">
      <c r="A17" s="65"/>
      <c r="B17" s="65"/>
      <c r="C17" s="65"/>
      <c r="D17" s="65"/>
      <c r="E17" s="65" t="s">
        <v>361</v>
      </c>
      <c r="F17" s="77">
        <v>0</v>
      </c>
      <c r="G17" s="75"/>
      <c r="H17" s="77">
        <v>0</v>
      </c>
      <c r="I17" s="75"/>
      <c r="J17" s="77">
        <v>0</v>
      </c>
      <c r="K17" s="75"/>
      <c r="L17" s="77">
        <v>0</v>
      </c>
      <c r="M17" s="75"/>
      <c r="N17" s="77">
        <v>0</v>
      </c>
      <c r="O17" s="75"/>
      <c r="P17" s="77">
        <f t="shared" si="6"/>
        <v>0</v>
      </c>
      <c r="Q17" s="75"/>
      <c r="R17" s="77">
        <v>0</v>
      </c>
      <c r="S17" s="75"/>
      <c r="T17" s="77">
        <v>0</v>
      </c>
      <c r="U17" s="75"/>
      <c r="V17" s="77">
        <v>0</v>
      </c>
      <c r="W17" s="75"/>
      <c r="X17" s="77">
        <v>0</v>
      </c>
      <c r="Y17" s="75"/>
      <c r="Z17" s="77">
        <v>0</v>
      </c>
      <c r="AA17" s="75"/>
      <c r="AB17" s="77">
        <v>0</v>
      </c>
      <c r="AC17" s="75"/>
      <c r="AD17" s="77">
        <v>0</v>
      </c>
      <c r="AE17" s="75"/>
      <c r="AF17" s="77">
        <v>0</v>
      </c>
      <c r="AG17" s="75"/>
      <c r="AH17" s="77">
        <f t="shared" si="7"/>
        <v>0</v>
      </c>
      <c r="AI17" s="75"/>
      <c r="AJ17" s="77">
        <v>0</v>
      </c>
      <c r="AK17" s="75"/>
      <c r="AL17" s="77">
        <v>0</v>
      </c>
      <c r="AM17" s="75"/>
      <c r="AN17" s="77">
        <f t="shared" si="8"/>
        <v>0</v>
      </c>
      <c r="AO17" s="75"/>
      <c r="AP17" s="77">
        <v>0</v>
      </c>
      <c r="AQ17" s="75"/>
      <c r="AR17" s="77">
        <v>0</v>
      </c>
      <c r="AS17" s="75"/>
      <c r="AT17" s="77">
        <v>0</v>
      </c>
      <c r="AU17" s="75"/>
      <c r="AV17" s="77">
        <v>0</v>
      </c>
      <c r="AW17" s="75"/>
      <c r="AX17" s="77">
        <v>0</v>
      </c>
      <c r="AY17" s="75"/>
      <c r="AZ17" s="77">
        <f t="shared" si="9"/>
        <v>0</v>
      </c>
      <c r="BA17" s="75"/>
      <c r="BB17" s="77">
        <v>0</v>
      </c>
      <c r="BC17" s="75"/>
      <c r="BD17" s="77">
        <v>0</v>
      </c>
      <c r="BE17" s="75"/>
      <c r="BF17" s="77">
        <v>0</v>
      </c>
      <c r="BG17" s="75"/>
      <c r="BH17" s="77">
        <v>0</v>
      </c>
      <c r="BI17" s="75"/>
      <c r="BJ17" s="77">
        <v>0</v>
      </c>
      <c r="BK17" s="75"/>
      <c r="BL17" s="77">
        <v>0</v>
      </c>
      <c r="BM17" s="75"/>
      <c r="BN17" s="77">
        <v>0</v>
      </c>
      <c r="BO17" s="75"/>
      <c r="BP17" s="77">
        <v>0</v>
      </c>
      <c r="BQ17" s="75"/>
      <c r="BR17" s="77">
        <v>0</v>
      </c>
      <c r="BS17" s="75"/>
      <c r="BT17" s="77">
        <f t="shared" si="10"/>
        <v>0</v>
      </c>
      <c r="BU17" s="75"/>
      <c r="BV17" s="77">
        <v>2520</v>
      </c>
      <c r="BW17" s="75"/>
      <c r="BX17" s="77">
        <f t="shared" si="11"/>
        <v>2520</v>
      </c>
      <c r="BY17"/>
      <c r="BZ17"/>
    </row>
    <row r="18" spans="1:78" ht="15.75" thickBot="1" x14ac:dyDescent="0.3">
      <c r="A18" s="65"/>
      <c r="B18" s="65"/>
      <c r="C18" s="65"/>
      <c r="D18" s="65" t="s">
        <v>232</v>
      </c>
      <c r="E18" s="65"/>
      <c r="F18" s="78">
        <f>ROUND(SUM(F13:F17),5)</f>
        <v>0</v>
      </c>
      <c r="G18" s="75"/>
      <c r="H18" s="78">
        <f>ROUND(SUM(H13:H17),5)</f>
        <v>0</v>
      </c>
      <c r="I18" s="75"/>
      <c r="J18" s="78">
        <f>ROUND(SUM(J13:J17),5)</f>
        <v>0</v>
      </c>
      <c r="K18" s="75"/>
      <c r="L18" s="78">
        <f>ROUND(SUM(L13:L17),5)</f>
        <v>0</v>
      </c>
      <c r="M18" s="75"/>
      <c r="N18" s="78">
        <f>ROUND(SUM(N13:N17),5)</f>
        <v>0</v>
      </c>
      <c r="O18" s="75"/>
      <c r="P18" s="78">
        <f t="shared" si="6"/>
        <v>0</v>
      </c>
      <c r="Q18" s="75"/>
      <c r="R18" s="78">
        <f>ROUND(SUM(R13:R17),5)</f>
        <v>0</v>
      </c>
      <c r="S18" s="75"/>
      <c r="T18" s="78">
        <f>ROUND(SUM(T13:T17),5)</f>
        <v>0</v>
      </c>
      <c r="U18" s="75"/>
      <c r="V18" s="78">
        <f>ROUND(SUM(V13:V17),5)</f>
        <v>0</v>
      </c>
      <c r="W18" s="75"/>
      <c r="X18" s="78">
        <f>ROUND(SUM(X13:X17),5)</f>
        <v>0</v>
      </c>
      <c r="Y18" s="75"/>
      <c r="Z18" s="78">
        <f>ROUND(SUM(Z13:Z17),5)</f>
        <v>0</v>
      </c>
      <c r="AA18" s="75"/>
      <c r="AB18" s="78">
        <f>ROUND(SUM(AB13:AB17),5)</f>
        <v>0</v>
      </c>
      <c r="AC18" s="75"/>
      <c r="AD18" s="78">
        <f>ROUND(SUM(AD13:AD17),5)</f>
        <v>0</v>
      </c>
      <c r="AE18" s="75"/>
      <c r="AF18" s="78">
        <f>ROUND(SUM(AF13:AF17),5)</f>
        <v>0</v>
      </c>
      <c r="AG18" s="75"/>
      <c r="AH18" s="78">
        <f t="shared" si="7"/>
        <v>0</v>
      </c>
      <c r="AI18" s="75"/>
      <c r="AJ18" s="78">
        <f>ROUND(SUM(AJ13:AJ17),5)</f>
        <v>0</v>
      </c>
      <c r="AK18" s="75"/>
      <c r="AL18" s="78">
        <f>ROUND(SUM(AL13:AL17),5)</f>
        <v>0</v>
      </c>
      <c r="AM18" s="75"/>
      <c r="AN18" s="78">
        <f t="shared" si="8"/>
        <v>0</v>
      </c>
      <c r="AO18" s="75"/>
      <c r="AP18" s="78">
        <f>ROUND(SUM(AP13:AP17),5)</f>
        <v>0</v>
      </c>
      <c r="AQ18" s="75"/>
      <c r="AR18" s="78">
        <f>ROUND(SUM(AR13:AR17),5)</f>
        <v>0</v>
      </c>
      <c r="AS18" s="75"/>
      <c r="AT18" s="78">
        <f>ROUND(SUM(AT13:AT17),5)</f>
        <v>0</v>
      </c>
      <c r="AU18" s="75"/>
      <c r="AV18" s="78">
        <f>ROUND(SUM(AV13:AV17),5)</f>
        <v>0</v>
      </c>
      <c r="AW18" s="75"/>
      <c r="AX18" s="78">
        <f>ROUND(SUM(AX13:AX17),5)</f>
        <v>0</v>
      </c>
      <c r="AY18" s="75"/>
      <c r="AZ18" s="78">
        <f t="shared" si="9"/>
        <v>0</v>
      </c>
      <c r="BA18" s="75"/>
      <c r="BB18" s="78">
        <f>ROUND(SUM(BB13:BB17),5)</f>
        <v>0</v>
      </c>
      <c r="BC18" s="75"/>
      <c r="BD18" s="78">
        <f>ROUND(SUM(BD13:BD17),5)</f>
        <v>0</v>
      </c>
      <c r="BE18" s="75"/>
      <c r="BF18" s="78">
        <f>ROUND(SUM(BF13:BF17),5)</f>
        <v>0</v>
      </c>
      <c r="BG18" s="75"/>
      <c r="BH18" s="78">
        <f>ROUND(SUM(BH13:BH17),5)</f>
        <v>0</v>
      </c>
      <c r="BI18" s="75"/>
      <c r="BJ18" s="78">
        <f>ROUND(SUM(BJ13:BJ17),5)</f>
        <v>0</v>
      </c>
      <c r="BK18" s="75"/>
      <c r="BL18" s="78">
        <f>ROUND(SUM(BL13:BL17),5)</f>
        <v>31191.67</v>
      </c>
      <c r="BM18" s="75"/>
      <c r="BN18" s="78">
        <f>ROUND(SUM(BN13:BN17),5)</f>
        <v>0</v>
      </c>
      <c r="BO18" s="75"/>
      <c r="BP18" s="78">
        <f>ROUND(SUM(BP13:BP17),5)</f>
        <v>0</v>
      </c>
      <c r="BQ18" s="75"/>
      <c r="BR18" s="78">
        <f>ROUND(SUM(BR13:BR17),5)</f>
        <v>0</v>
      </c>
      <c r="BS18" s="75"/>
      <c r="BT18" s="78">
        <f t="shared" si="10"/>
        <v>31191.67</v>
      </c>
      <c r="BU18" s="75"/>
      <c r="BV18" s="78">
        <f>ROUND(SUM(BV13:BV17),5)</f>
        <v>3285.48</v>
      </c>
      <c r="BW18" s="75"/>
      <c r="BX18" s="78">
        <f t="shared" si="11"/>
        <v>34477.15</v>
      </c>
      <c r="BY18"/>
      <c r="BZ18"/>
    </row>
    <row r="19" spans="1:78" x14ac:dyDescent="0.25">
      <c r="A19" s="65"/>
      <c r="B19" s="65"/>
      <c r="C19" s="65" t="s">
        <v>135</v>
      </c>
      <c r="D19" s="65"/>
      <c r="E19" s="65"/>
      <c r="F19" s="74">
        <f>ROUND(F4+F12+F18,5)</f>
        <v>0</v>
      </c>
      <c r="G19" s="75"/>
      <c r="H19" s="74">
        <f>ROUND(H4+H12+H18,5)</f>
        <v>0</v>
      </c>
      <c r="I19" s="75"/>
      <c r="J19" s="74">
        <f>ROUND(J4+J12+J18,5)</f>
        <v>0</v>
      </c>
      <c r="K19" s="75"/>
      <c r="L19" s="74">
        <f>ROUND(L4+L12+L18,5)</f>
        <v>0</v>
      </c>
      <c r="M19" s="75"/>
      <c r="N19" s="74">
        <f>ROUND(N4+N12+N18,5)</f>
        <v>3750</v>
      </c>
      <c r="O19" s="75"/>
      <c r="P19" s="74">
        <f t="shared" si="6"/>
        <v>3750</v>
      </c>
      <c r="Q19" s="75"/>
      <c r="R19" s="74">
        <f>ROUND(R4+R12+R18,5)</f>
        <v>0</v>
      </c>
      <c r="S19" s="75"/>
      <c r="T19" s="74">
        <f>ROUND(T4+T12+T18,5)</f>
        <v>0</v>
      </c>
      <c r="U19" s="75"/>
      <c r="V19" s="74">
        <f>ROUND(V4+V12+V18,5)</f>
        <v>0</v>
      </c>
      <c r="W19" s="75"/>
      <c r="X19" s="74">
        <f>ROUND(X4+X12+X18,5)</f>
        <v>0</v>
      </c>
      <c r="Y19" s="75"/>
      <c r="Z19" s="74">
        <f>ROUND(Z4+Z12+Z18,5)</f>
        <v>50</v>
      </c>
      <c r="AA19" s="75"/>
      <c r="AB19" s="74">
        <f>ROUND(AB4+AB12+AB18,5)</f>
        <v>0</v>
      </c>
      <c r="AC19" s="75"/>
      <c r="AD19" s="74">
        <f>ROUND(AD4+AD12+AD18,5)</f>
        <v>0</v>
      </c>
      <c r="AE19" s="75"/>
      <c r="AF19" s="74">
        <f>ROUND(AF4+AF12+AF18,5)</f>
        <v>0</v>
      </c>
      <c r="AG19" s="75"/>
      <c r="AH19" s="74">
        <f t="shared" si="7"/>
        <v>50</v>
      </c>
      <c r="AI19" s="75"/>
      <c r="AJ19" s="74">
        <f>ROUND(AJ4+AJ12+AJ18,5)</f>
        <v>0</v>
      </c>
      <c r="AK19" s="75"/>
      <c r="AL19" s="74">
        <f>ROUND(AL4+AL12+AL18,5)</f>
        <v>0</v>
      </c>
      <c r="AM19" s="75"/>
      <c r="AN19" s="74">
        <f t="shared" si="8"/>
        <v>0</v>
      </c>
      <c r="AO19" s="75"/>
      <c r="AP19" s="74">
        <f>ROUND(AP4+AP12+AP18,5)</f>
        <v>925</v>
      </c>
      <c r="AQ19" s="75"/>
      <c r="AR19" s="74">
        <f>ROUND(AR4+AR12+AR18,5)</f>
        <v>6855</v>
      </c>
      <c r="AS19" s="75"/>
      <c r="AT19" s="74">
        <f>ROUND(AT4+AT12+AT18,5)</f>
        <v>0</v>
      </c>
      <c r="AU19" s="75"/>
      <c r="AV19" s="74">
        <f>ROUND(AV4+AV12+AV18,5)</f>
        <v>10245</v>
      </c>
      <c r="AW19" s="75"/>
      <c r="AX19" s="74">
        <f>ROUND(AX4+AX12+AX18,5)</f>
        <v>10300</v>
      </c>
      <c r="AY19" s="75"/>
      <c r="AZ19" s="74">
        <f t="shared" si="9"/>
        <v>28325</v>
      </c>
      <c r="BA19" s="75"/>
      <c r="BB19" s="74">
        <f>ROUND(BB4+BB12+BB18,5)</f>
        <v>0</v>
      </c>
      <c r="BC19" s="75"/>
      <c r="BD19" s="74">
        <f>ROUND(BD4+BD12+BD18,5)</f>
        <v>0</v>
      </c>
      <c r="BE19" s="75"/>
      <c r="BF19" s="74">
        <f>ROUND(BF4+BF12+BF18,5)</f>
        <v>0</v>
      </c>
      <c r="BG19" s="75"/>
      <c r="BH19" s="74">
        <f>ROUND(BH4+BH12+BH18,5)</f>
        <v>0</v>
      </c>
      <c r="BI19" s="75"/>
      <c r="BJ19" s="74">
        <f>ROUND(BJ4+BJ12+BJ18,5)</f>
        <v>0</v>
      </c>
      <c r="BK19" s="75"/>
      <c r="BL19" s="74">
        <f>ROUND(BL4+BL12+BL18,5)</f>
        <v>31191.67</v>
      </c>
      <c r="BM19" s="75"/>
      <c r="BN19" s="74">
        <f>ROUND(BN4+BN12+BN18,5)</f>
        <v>0</v>
      </c>
      <c r="BO19" s="75"/>
      <c r="BP19" s="74">
        <f>ROUND(BP4+BP12+BP18,5)</f>
        <v>0</v>
      </c>
      <c r="BQ19" s="75"/>
      <c r="BR19" s="74">
        <f>ROUND(BR4+BR12+BR18,5)</f>
        <v>0</v>
      </c>
      <c r="BS19" s="75"/>
      <c r="BT19" s="74">
        <f t="shared" si="10"/>
        <v>31191.67</v>
      </c>
      <c r="BU19" s="75"/>
      <c r="BV19" s="74">
        <f>ROUND(BV4+BV12+BV18,5)</f>
        <v>69368.41</v>
      </c>
      <c r="BW19" s="75"/>
      <c r="BX19" s="74">
        <f t="shared" si="11"/>
        <v>132685.07999999999</v>
      </c>
      <c r="BY19"/>
      <c r="BZ19"/>
    </row>
    <row r="20" spans="1:78" x14ac:dyDescent="0.25">
      <c r="A20" s="65"/>
      <c r="B20" s="65"/>
      <c r="C20" s="65" t="s">
        <v>233</v>
      </c>
      <c r="D20" s="65"/>
      <c r="E20" s="65"/>
      <c r="F20" s="74"/>
      <c r="G20" s="75"/>
      <c r="H20" s="74"/>
      <c r="I20" s="75"/>
      <c r="J20" s="74"/>
      <c r="K20" s="75"/>
      <c r="L20" s="74"/>
      <c r="M20" s="75"/>
      <c r="N20" s="74"/>
      <c r="O20" s="75"/>
      <c r="P20" s="74"/>
      <c r="Q20" s="75"/>
      <c r="R20" s="74"/>
      <c r="S20" s="75"/>
      <c r="T20" s="74"/>
      <c r="U20" s="75"/>
      <c r="V20" s="74"/>
      <c r="W20" s="75"/>
      <c r="X20" s="74"/>
      <c r="Y20" s="75"/>
      <c r="Z20" s="74"/>
      <c r="AA20" s="75"/>
      <c r="AB20" s="74"/>
      <c r="AC20" s="75"/>
      <c r="AD20" s="74"/>
      <c r="AE20" s="75"/>
      <c r="AF20" s="74"/>
      <c r="AG20" s="75"/>
      <c r="AH20" s="74"/>
      <c r="AI20" s="75"/>
      <c r="AJ20" s="74"/>
      <c r="AK20" s="75"/>
      <c r="AL20" s="74"/>
      <c r="AM20" s="75"/>
      <c r="AN20" s="74"/>
      <c r="AO20" s="75"/>
      <c r="AP20" s="74"/>
      <c r="AQ20" s="75"/>
      <c r="AR20" s="74"/>
      <c r="AS20" s="75"/>
      <c r="AT20" s="74"/>
      <c r="AU20" s="75"/>
      <c r="AV20" s="74"/>
      <c r="AW20" s="75"/>
      <c r="AX20" s="74"/>
      <c r="AY20" s="75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J20" s="74"/>
      <c r="BK20" s="75"/>
      <c r="BL20" s="74"/>
      <c r="BM20" s="75"/>
      <c r="BN20" s="74"/>
      <c r="BO20" s="75"/>
      <c r="BP20" s="74"/>
      <c r="BQ20" s="75"/>
      <c r="BR20" s="74"/>
      <c r="BS20" s="75"/>
      <c r="BT20" s="74"/>
      <c r="BU20" s="75"/>
      <c r="BV20" s="74"/>
      <c r="BW20" s="75"/>
      <c r="BX20" s="74"/>
      <c r="BY20"/>
      <c r="BZ20"/>
    </row>
    <row r="21" spans="1:78" x14ac:dyDescent="0.25">
      <c r="A21" s="65"/>
      <c r="B21" s="65"/>
      <c r="C21" s="65"/>
      <c r="D21" s="65" t="s">
        <v>234</v>
      </c>
      <c r="E21" s="65"/>
      <c r="F21" s="74"/>
      <c r="G21" s="75"/>
      <c r="H21" s="74"/>
      <c r="I21" s="75"/>
      <c r="J21" s="74"/>
      <c r="K21" s="75"/>
      <c r="L21" s="74"/>
      <c r="M21" s="75"/>
      <c r="N21" s="74"/>
      <c r="O21" s="75"/>
      <c r="P21" s="74"/>
      <c r="Q21" s="75"/>
      <c r="R21" s="74"/>
      <c r="S21" s="75"/>
      <c r="T21" s="74"/>
      <c r="U21" s="75"/>
      <c r="V21" s="74"/>
      <c r="W21" s="75"/>
      <c r="X21" s="74"/>
      <c r="Y21" s="75"/>
      <c r="Z21" s="74"/>
      <c r="AA21" s="75"/>
      <c r="AB21" s="74"/>
      <c r="AC21" s="75"/>
      <c r="AD21" s="74"/>
      <c r="AE21" s="75"/>
      <c r="AF21" s="74"/>
      <c r="AG21" s="75"/>
      <c r="AH21" s="74"/>
      <c r="AI21" s="75"/>
      <c r="AJ21" s="74"/>
      <c r="AK21" s="75"/>
      <c r="AL21" s="74"/>
      <c r="AM21" s="75"/>
      <c r="AN21" s="74"/>
      <c r="AO21" s="75"/>
      <c r="AP21" s="74"/>
      <c r="AQ21" s="75"/>
      <c r="AR21" s="74"/>
      <c r="AS21" s="75"/>
      <c r="AT21" s="74"/>
      <c r="AU21" s="75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74"/>
      <c r="BO21" s="75"/>
      <c r="BP21" s="74"/>
      <c r="BQ21" s="75"/>
      <c r="BR21" s="74"/>
      <c r="BS21" s="75"/>
      <c r="BT21" s="74"/>
      <c r="BU21" s="75"/>
      <c r="BV21" s="74"/>
      <c r="BW21" s="75"/>
      <c r="BX21" s="74"/>
      <c r="BY21"/>
      <c r="BZ21"/>
    </row>
    <row r="22" spans="1:78" ht="15.75" thickBot="1" x14ac:dyDescent="0.3">
      <c r="A22" s="65"/>
      <c r="B22" s="65"/>
      <c r="C22" s="65"/>
      <c r="D22" s="65"/>
      <c r="E22" s="65" t="s">
        <v>235</v>
      </c>
      <c r="F22" s="76">
        <v>0</v>
      </c>
      <c r="G22" s="75"/>
      <c r="H22" s="76">
        <v>0</v>
      </c>
      <c r="I22" s="75"/>
      <c r="J22" s="76">
        <v>0</v>
      </c>
      <c r="K22" s="75"/>
      <c r="L22" s="76">
        <v>0</v>
      </c>
      <c r="M22" s="75"/>
      <c r="N22" s="76">
        <v>0</v>
      </c>
      <c r="O22" s="75"/>
      <c r="P22" s="76">
        <f>ROUND(SUM(F22:N22),5)</f>
        <v>0</v>
      </c>
      <c r="Q22" s="75"/>
      <c r="R22" s="76">
        <v>0</v>
      </c>
      <c r="S22" s="75"/>
      <c r="T22" s="76">
        <v>0</v>
      </c>
      <c r="U22" s="75"/>
      <c r="V22" s="76">
        <v>0</v>
      </c>
      <c r="W22" s="75"/>
      <c r="X22" s="76">
        <v>0</v>
      </c>
      <c r="Y22" s="75"/>
      <c r="Z22" s="76">
        <v>3850</v>
      </c>
      <c r="AA22" s="75"/>
      <c r="AB22" s="76">
        <v>0</v>
      </c>
      <c r="AC22" s="75"/>
      <c r="AD22" s="76">
        <v>0</v>
      </c>
      <c r="AE22" s="75"/>
      <c r="AF22" s="76">
        <v>0</v>
      </c>
      <c r="AG22" s="75"/>
      <c r="AH22" s="76">
        <f>ROUND(SUM(R22:AF22),5)</f>
        <v>3850</v>
      </c>
      <c r="AI22" s="75"/>
      <c r="AJ22" s="76">
        <v>0</v>
      </c>
      <c r="AK22" s="75"/>
      <c r="AL22" s="76">
        <v>0</v>
      </c>
      <c r="AM22" s="75"/>
      <c r="AN22" s="76">
        <f>ROUND(SUM(AJ22:AL22),5)</f>
        <v>0</v>
      </c>
      <c r="AO22" s="75"/>
      <c r="AP22" s="76">
        <v>0</v>
      </c>
      <c r="AQ22" s="75"/>
      <c r="AR22" s="76">
        <v>0</v>
      </c>
      <c r="AS22" s="75"/>
      <c r="AT22" s="76">
        <v>0</v>
      </c>
      <c r="AU22" s="75"/>
      <c r="AV22" s="76">
        <v>0</v>
      </c>
      <c r="AW22" s="75"/>
      <c r="AX22" s="76">
        <v>0</v>
      </c>
      <c r="AY22" s="75"/>
      <c r="AZ22" s="76">
        <f>ROUND(SUM(AP22:AX22),5)</f>
        <v>0</v>
      </c>
      <c r="BA22" s="75"/>
      <c r="BB22" s="76">
        <v>0</v>
      </c>
      <c r="BC22" s="75"/>
      <c r="BD22" s="76">
        <v>0</v>
      </c>
      <c r="BE22" s="75"/>
      <c r="BF22" s="76">
        <v>0</v>
      </c>
      <c r="BG22" s="75"/>
      <c r="BH22" s="76">
        <v>0</v>
      </c>
      <c r="BI22" s="75"/>
      <c r="BJ22" s="76">
        <v>0</v>
      </c>
      <c r="BK22" s="75"/>
      <c r="BL22" s="76">
        <v>0</v>
      </c>
      <c r="BM22" s="75"/>
      <c r="BN22" s="76">
        <v>0</v>
      </c>
      <c r="BO22" s="75"/>
      <c r="BP22" s="76">
        <v>810.03</v>
      </c>
      <c r="BQ22" s="75"/>
      <c r="BR22" s="76">
        <v>0</v>
      </c>
      <c r="BS22" s="75"/>
      <c r="BT22" s="76">
        <f>ROUND(SUM(BB22:BR22),5)</f>
        <v>810.03</v>
      </c>
      <c r="BU22" s="75"/>
      <c r="BV22" s="76">
        <v>0</v>
      </c>
      <c r="BW22" s="75"/>
      <c r="BX22" s="76">
        <f>ROUND(P22+AH22+AN22+AZ22+SUM(BT22:BV22),5)</f>
        <v>4660.03</v>
      </c>
      <c r="BY22"/>
      <c r="BZ22"/>
    </row>
    <row r="23" spans="1:78" x14ac:dyDescent="0.25">
      <c r="A23" s="65"/>
      <c r="B23" s="65"/>
      <c r="C23" s="65"/>
      <c r="D23" s="65" t="s">
        <v>236</v>
      </c>
      <c r="E23" s="65"/>
      <c r="F23" s="74">
        <f>ROUND(SUM(F21:F22),5)</f>
        <v>0</v>
      </c>
      <c r="G23" s="75"/>
      <c r="H23" s="74">
        <f>ROUND(SUM(H21:H22),5)</f>
        <v>0</v>
      </c>
      <c r="I23" s="75"/>
      <c r="J23" s="74">
        <f>ROUND(SUM(J21:J22),5)</f>
        <v>0</v>
      </c>
      <c r="K23" s="75"/>
      <c r="L23" s="74">
        <f>ROUND(SUM(L21:L22),5)</f>
        <v>0</v>
      </c>
      <c r="M23" s="75"/>
      <c r="N23" s="74">
        <f>ROUND(SUM(N21:N22),5)</f>
        <v>0</v>
      </c>
      <c r="O23" s="75"/>
      <c r="P23" s="74">
        <f>ROUND(SUM(F23:N23),5)</f>
        <v>0</v>
      </c>
      <c r="Q23" s="75"/>
      <c r="R23" s="74">
        <f>ROUND(SUM(R21:R22),5)</f>
        <v>0</v>
      </c>
      <c r="S23" s="75"/>
      <c r="T23" s="74">
        <f>ROUND(SUM(T21:T22),5)</f>
        <v>0</v>
      </c>
      <c r="U23" s="75"/>
      <c r="V23" s="74">
        <f>ROUND(SUM(V21:V22),5)</f>
        <v>0</v>
      </c>
      <c r="W23" s="75"/>
      <c r="X23" s="74">
        <f>ROUND(SUM(X21:X22),5)</f>
        <v>0</v>
      </c>
      <c r="Y23" s="75"/>
      <c r="Z23" s="74">
        <f>ROUND(SUM(Z21:Z22),5)</f>
        <v>3850</v>
      </c>
      <c r="AA23" s="75"/>
      <c r="AB23" s="74">
        <f>ROUND(SUM(AB21:AB22),5)</f>
        <v>0</v>
      </c>
      <c r="AC23" s="75"/>
      <c r="AD23" s="74">
        <f>ROUND(SUM(AD21:AD22),5)</f>
        <v>0</v>
      </c>
      <c r="AE23" s="75"/>
      <c r="AF23" s="74">
        <f>ROUND(SUM(AF21:AF22),5)</f>
        <v>0</v>
      </c>
      <c r="AG23" s="75"/>
      <c r="AH23" s="74">
        <f>ROUND(SUM(R23:AF23),5)</f>
        <v>3850</v>
      </c>
      <c r="AI23" s="75"/>
      <c r="AJ23" s="74">
        <f>ROUND(SUM(AJ21:AJ22),5)</f>
        <v>0</v>
      </c>
      <c r="AK23" s="75"/>
      <c r="AL23" s="74">
        <f>ROUND(SUM(AL21:AL22),5)</f>
        <v>0</v>
      </c>
      <c r="AM23" s="75"/>
      <c r="AN23" s="74">
        <f>ROUND(SUM(AJ23:AL23),5)</f>
        <v>0</v>
      </c>
      <c r="AO23" s="75"/>
      <c r="AP23" s="74">
        <f>ROUND(SUM(AP21:AP22),5)</f>
        <v>0</v>
      </c>
      <c r="AQ23" s="75"/>
      <c r="AR23" s="74">
        <f>ROUND(SUM(AR21:AR22),5)</f>
        <v>0</v>
      </c>
      <c r="AS23" s="75"/>
      <c r="AT23" s="74">
        <f>ROUND(SUM(AT21:AT22),5)</f>
        <v>0</v>
      </c>
      <c r="AU23" s="75"/>
      <c r="AV23" s="74">
        <f>ROUND(SUM(AV21:AV22),5)</f>
        <v>0</v>
      </c>
      <c r="AW23" s="75"/>
      <c r="AX23" s="74">
        <f>ROUND(SUM(AX21:AX22),5)</f>
        <v>0</v>
      </c>
      <c r="AY23" s="75"/>
      <c r="AZ23" s="74">
        <f>ROUND(SUM(AP23:AX23),5)</f>
        <v>0</v>
      </c>
      <c r="BA23" s="75"/>
      <c r="BB23" s="74">
        <f>ROUND(SUM(BB21:BB22),5)</f>
        <v>0</v>
      </c>
      <c r="BC23" s="75"/>
      <c r="BD23" s="74">
        <f>ROUND(SUM(BD21:BD22),5)</f>
        <v>0</v>
      </c>
      <c r="BE23" s="75"/>
      <c r="BF23" s="74">
        <f>ROUND(SUM(BF21:BF22),5)</f>
        <v>0</v>
      </c>
      <c r="BG23" s="75"/>
      <c r="BH23" s="74">
        <f>ROUND(SUM(BH21:BH22),5)</f>
        <v>0</v>
      </c>
      <c r="BI23" s="75"/>
      <c r="BJ23" s="74">
        <f>ROUND(SUM(BJ21:BJ22),5)</f>
        <v>0</v>
      </c>
      <c r="BK23" s="75"/>
      <c r="BL23" s="74">
        <f>ROUND(SUM(BL21:BL22),5)</f>
        <v>0</v>
      </c>
      <c r="BM23" s="75"/>
      <c r="BN23" s="74">
        <f>ROUND(SUM(BN21:BN22),5)</f>
        <v>0</v>
      </c>
      <c r="BO23" s="75"/>
      <c r="BP23" s="74">
        <f>ROUND(SUM(BP21:BP22),5)</f>
        <v>810.03</v>
      </c>
      <c r="BQ23" s="75"/>
      <c r="BR23" s="74">
        <f>ROUND(SUM(BR21:BR22),5)</f>
        <v>0</v>
      </c>
      <c r="BS23" s="75"/>
      <c r="BT23" s="74">
        <f>ROUND(SUM(BB23:BR23),5)</f>
        <v>810.03</v>
      </c>
      <c r="BU23" s="75"/>
      <c r="BV23" s="74">
        <f>ROUND(SUM(BV21:BV22),5)</f>
        <v>0</v>
      </c>
      <c r="BW23" s="75"/>
      <c r="BX23" s="74">
        <f>ROUND(P23+AH23+AN23+AZ23+SUM(BT23:BV23),5)</f>
        <v>4660.03</v>
      </c>
      <c r="BY23"/>
      <c r="BZ23"/>
    </row>
    <row r="24" spans="1:78" x14ac:dyDescent="0.25">
      <c r="A24" s="65"/>
      <c r="B24" s="65"/>
      <c r="C24" s="65"/>
      <c r="D24" s="65" t="s">
        <v>237</v>
      </c>
      <c r="E24" s="65"/>
      <c r="F24" s="74"/>
      <c r="G24" s="75"/>
      <c r="H24" s="74"/>
      <c r="I24" s="75"/>
      <c r="J24" s="74"/>
      <c r="K24" s="75"/>
      <c r="L24" s="74"/>
      <c r="M24" s="75"/>
      <c r="N24" s="74"/>
      <c r="O24" s="75"/>
      <c r="P24" s="74"/>
      <c r="Q24" s="75"/>
      <c r="R24" s="74"/>
      <c r="S24" s="75"/>
      <c r="T24" s="74"/>
      <c r="U24" s="75"/>
      <c r="V24" s="74"/>
      <c r="W24" s="75"/>
      <c r="X24" s="74"/>
      <c r="Y24" s="75"/>
      <c r="Z24" s="74"/>
      <c r="AA24" s="75"/>
      <c r="AB24" s="74"/>
      <c r="AC24" s="75"/>
      <c r="AD24" s="74"/>
      <c r="AE24" s="75"/>
      <c r="AF24" s="74"/>
      <c r="AG24" s="75"/>
      <c r="AH24" s="74"/>
      <c r="AI24" s="75"/>
      <c r="AJ24" s="74"/>
      <c r="AK24" s="75"/>
      <c r="AL24" s="74"/>
      <c r="AM24" s="75"/>
      <c r="AN24" s="74"/>
      <c r="AO24" s="75"/>
      <c r="AP24" s="74"/>
      <c r="AQ24" s="75"/>
      <c r="AR24" s="74"/>
      <c r="AS24" s="75"/>
      <c r="AT24" s="74"/>
      <c r="AU24" s="75"/>
      <c r="AV24" s="74"/>
      <c r="AW24" s="75"/>
      <c r="AX24" s="74"/>
      <c r="AY24" s="75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J24" s="74"/>
      <c r="BK24" s="75"/>
      <c r="BL24" s="74"/>
      <c r="BM24" s="75"/>
      <c r="BN24" s="74"/>
      <c r="BO24" s="75"/>
      <c r="BP24" s="74"/>
      <c r="BQ24" s="75"/>
      <c r="BR24" s="74"/>
      <c r="BS24" s="75"/>
      <c r="BT24" s="74"/>
      <c r="BU24" s="75"/>
      <c r="BV24" s="74"/>
      <c r="BW24" s="75"/>
      <c r="BX24" s="74"/>
      <c r="BY24"/>
      <c r="BZ24"/>
    </row>
    <row r="25" spans="1:78" x14ac:dyDescent="0.25">
      <c r="A25" s="65"/>
      <c r="B25" s="65"/>
      <c r="C25" s="65"/>
      <c r="D25" s="65"/>
      <c r="E25" s="65" t="s">
        <v>238</v>
      </c>
      <c r="F25" s="74">
        <v>0</v>
      </c>
      <c r="G25" s="75"/>
      <c r="H25" s="74">
        <v>293.19</v>
      </c>
      <c r="I25" s="75"/>
      <c r="J25" s="74">
        <v>2266.85</v>
      </c>
      <c r="K25" s="75"/>
      <c r="L25" s="74">
        <v>24.16</v>
      </c>
      <c r="M25" s="75"/>
      <c r="N25" s="74">
        <v>129.19999999999999</v>
      </c>
      <c r="O25" s="75"/>
      <c r="P25" s="74">
        <f>ROUND(SUM(F25:N25),5)</f>
        <v>2713.4</v>
      </c>
      <c r="Q25" s="75"/>
      <c r="R25" s="74">
        <v>241.07</v>
      </c>
      <c r="S25" s="75"/>
      <c r="T25" s="74">
        <v>668.22</v>
      </c>
      <c r="U25" s="75"/>
      <c r="V25" s="74">
        <v>0</v>
      </c>
      <c r="W25" s="75"/>
      <c r="X25" s="74">
        <v>633.84</v>
      </c>
      <c r="Y25" s="75"/>
      <c r="Z25" s="74">
        <v>0</v>
      </c>
      <c r="AA25" s="75"/>
      <c r="AB25" s="74">
        <v>265.8</v>
      </c>
      <c r="AC25" s="75"/>
      <c r="AD25" s="74">
        <v>0</v>
      </c>
      <c r="AE25" s="75"/>
      <c r="AF25" s="74">
        <v>3131.24</v>
      </c>
      <c r="AG25" s="75"/>
      <c r="AH25" s="74">
        <f>ROUND(SUM(R25:AF25),5)</f>
        <v>4940.17</v>
      </c>
      <c r="AI25" s="75"/>
      <c r="AJ25" s="74">
        <v>0</v>
      </c>
      <c r="AK25" s="75"/>
      <c r="AL25" s="74">
        <v>0</v>
      </c>
      <c r="AM25" s="75"/>
      <c r="AN25" s="74">
        <f>ROUND(SUM(AJ25:AL25),5)</f>
        <v>0</v>
      </c>
      <c r="AO25" s="75"/>
      <c r="AP25" s="74">
        <v>0</v>
      </c>
      <c r="AQ25" s="75"/>
      <c r="AR25" s="74">
        <v>0</v>
      </c>
      <c r="AS25" s="75"/>
      <c r="AT25" s="74">
        <v>0</v>
      </c>
      <c r="AU25" s="75"/>
      <c r="AV25" s="74">
        <v>0</v>
      </c>
      <c r="AW25" s="75"/>
      <c r="AX25" s="74">
        <v>0</v>
      </c>
      <c r="AY25" s="75"/>
      <c r="AZ25" s="74">
        <f>ROUND(SUM(AP25:AX25),5)</f>
        <v>0</v>
      </c>
      <c r="BA25" s="75"/>
      <c r="BB25" s="74">
        <v>44371.73</v>
      </c>
      <c r="BC25" s="75"/>
      <c r="BD25" s="74">
        <v>5952.21</v>
      </c>
      <c r="BE25" s="75"/>
      <c r="BF25" s="74">
        <v>0</v>
      </c>
      <c r="BG25" s="75"/>
      <c r="BH25" s="74">
        <v>850</v>
      </c>
      <c r="BI25" s="75"/>
      <c r="BJ25" s="74">
        <v>0</v>
      </c>
      <c r="BK25" s="75"/>
      <c r="BL25" s="74">
        <v>0</v>
      </c>
      <c r="BM25" s="75"/>
      <c r="BN25" s="74">
        <v>0</v>
      </c>
      <c r="BO25" s="75"/>
      <c r="BP25" s="74">
        <v>0</v>
      </c>
      <c r="BQ25" s="75"/>
      <c r="BR25" s="74">
        <v>0</v>
      </c>
      <c r="BS25" s="75"/>
      <c r="BT25" s="74">
        <f>ROUND(SUM(BB25:BR25),5)</f>
        <v>51173.94</v>
      </c>
      <c r="BU25" s="75"/>
      <c r="BV25" s="74">
        <v>0</v>
      </c>
      <c r="BW25" s="75"/>
      <c r="BX25" s="74">
        <f>ROUND(P25+AH25+AN25+AZ25+SUM(BT25:BV25),5)</f>
        <v>58827.51</v>
      </c>
      <c r="BY25"/>
      <c r="BZ25"/>
    </row>
    <row r="26" spans="1:78" x14ac:dyDescent="0.25">
      <c r="A26" s="65"/>
      <c r="B26" s="65"/>
      <c r="C26" s="65"/>
      <c r="D26" s="65"/>
      <c r="E26" s="65" t="s">
        <v>239</v>
      </c>
      <c r="F26" s="74">
        <v>0</v>
      </c>
      <c r="G26" s="75"/>
      <c r="H26" s="74">
        <v>26.09</v>
      </c>
      <c r="I26" s="75"/>
      <c r="J26" s="74">
        <v>201.95</v>
      </c>
      <c r="K26" s="75"/>
      <c r="L26" s="74">
        <v>2.15</v>
      </c>
      <c r="M26" s="75"/>
      <c r="N26" s="74">
        <v>11.51</v>
      </c>
      <c r="O26" s="75"/>
      <c r="P26" s="74">
        <f>ROUND(SUM(F26:N26),5)</f>
        <v>241.7</v>
      </c>
      <c r="Q26" s="75"/>
      <c r="R26" s="74">
        <v>21.68</v>
      </c>
      <c r="S26" s="75"/>
      <c r="T26" s="74">
        <v>59.48</v>
      </c>
      <c r="U26" s="75"/>
      <c r="V26" s="74">
        <v>0</v>
      </c>
      <c r="W26" s="75"/>
      <c r="X26" s="74">
        <v>57.07</v>
      </c>
      <c r="Y26" s="75"/>
      <c r="Z26" s="74">
        <v>0</v>
      </c>
      <c r="AA26" s="75"/>
      <c r="AB26" s="74">
        <v>23.93</v>
      </c>
      <c r="AC26" s="75"/>
      <c r="AD26" s="74">
        <v>0</v>
      </c>
      <c r="AE26" s="75"/>
      <c r="AF26" s="74">
        <v>281.45999999999998</v>
      </c>
      <c r="AG26" s="75"/>
      <c r="AH26" s="74">
        <f>ROUND(SUM(R26:AF26),5)</f>
        <v>443.62</v>
      </c>
      <c r="AI26" s="75"/>
      <c r="AJ26" s="74">
        <v>0</v>
      </c>
      <c r="AK26" s="75"/>
      <c r="AL26" s="74">
        <v>0</v>
      </c>
      <c r="AM26" s="75"/>
      <c r="AN26" s="74">
        <f>ROUND(SUM(AJ26:AL26),5)</f>
        <v>0</v>
      </c>
      <c r="AO26" s="75"/>
      <c r="AP26" s="74">
        <v>0</v>
      </c>
      <c r="AQ26" s="75"/>
      <c r="AR26" s="74">
        <v>0</v>
      </c>
      <c r="AS26" s="75"/>
      <c r="AT26" s="74">
        <v>0</v>
      </c>
      <c r="AU26" s="75"/>
      <c r="AV26" s="74">
        <v>0</v>
      </c>
      <c r="AW26" s="75"/>
      <c r="AX26" s="74">
        <v>0</v>
      </c>
      <c r="AY26" s="75"/>
      <c r="AZ26" s="74">
        <f>ROUND(SUM(AP26:AX26),5)</f>
        <v>0</v>
      </c>
      <c r="BA26" s="75"/>
      <c r="BB26" s="74">
        <v>3895.67</v>
      </c>
      <c r="BC26" s="75"/>
      <c r="BD26" s="74">
        <v>529.74</v>
      </c>
      <c r="BE26" s="75"/>
      <c r="BF26" s="74">
        <v>0</v>
      </c>
      <c r="BG26" s="75"/>
      <c r="BH26" s="74">
        <v>76.099999999999994</v>
      </c>
      <c r="BI26" s="75"/>
      <c r="BJ26" s="74">
        <v>0</v>
      </c>
      <c r="BK26" s="75"/>
      <c r="BL26" s="74">
        <v>0</v>
      </c>
      <c r="BM26" s="75"/>
      <c r="BN26" s="74">
        <v>0</v>
      </c>
      <c r="BO26" s="75"/>
      <c r="BP26" s="74">
        <v>0</v>
      </c>
      <c r="BQ26" s="75"/>
      <c r="BR26" s="74">
        <v>0</v>
      </c>
      <c r="BS26" s="75"/>
      <c r="BT26" s="74">
        <f>ROUND(SUM(BB26:BR26),5)</f>
        <v>4501.51</v>
      </c>
      <c r="BU26" s="75"/>
      <c r="BV26" s="74">
        <v>0</v>
      </c>
      <c r="BW26" s="75"/>
      <c r="BX26" s="74">
        <f>ROUND(P26+AH26+AN26+AZ26+SUM(BT26:BV26),5)</f>
        <v>5186.83</v>
      </c>
      <c r="BY26"/>
      <c r="BZ26"/>
    </row>
    <row r="27" spans="1:78" x14ac:dyDescent="0.25">
      <c r="A27" s="65"/>
      <c r="B27" s="65"/>
      <c r="C27" s="65"/>
      <c r="D27" s="65"/>
      <c r="E27" s="65" t="s">
        <v>352</v>
      </c>
      <c r="F27" s="74">
        <v>0</v>
      </c>
      <c r="G27" s="75"/>
      <c r="H27" s="74">
        <v>0</v>
      </c>
      <c r="I27" s="75"/>
      <c r="J27" s="74">
        <v>0</v>
      </c>
      <c r="K27" s="75"/>
      <c r="L27" s="74">
        <v>0</v>
      </c>
      <c r="M27" s="75"/>
      <c r="N27" s="74">
        <v>0</v>
      </c>
      <c r="O27" s="75"/>
      <c r="P27" s="74">
        <f>ROUND(SUM(F27:N27),5)</f>
        <v>0</v>
      </c>
      <c r="Q27" s="75"/>
      <c r="R27" s="74">
        <v>0</v>
      </c>
      <c r="S27" s="75"/>
      <c r="T27" s="74">
        <v>0</v>
      </c>
      <c r="U27" s="75"/>
      <c r="V27" s="74">
        <v>0</v>
      </c>
      <c r="W27" s="75"/>
      <c r="X27" s="74">
        <v>0</v>
      </c>
      <c r="Y27" s="75"/>
      <c r="Z27" s="74">
        <v>0</v>
      </c>
      <c r="AA27" s="75"/>
      <c r="AB27" s="74">
        <v>0</v>
      </c>
      <c r="AC27" s="75"/>
      <c r="AD27" s="74">
        <v>0</v>
      </c>
      <c r="AE27" s="75"/>
      <c r="AF27" s="74">
        <v>0</v>
      </c>
      <c r="AG27" s="75"/>
      <c r="AH27" s="74">
        <f>ROUND(SUM(R27:AF27),5)</f>
        <v>0</v>
      </c>
      <c r="AI27" s="75"/>
      <c r="AJ27" s="74">
        <v>0</v>
      </c>
      <c r="AK27" s="75"/>
      <c r="AL27" s="74">
        <v>0</v>
      </c>
      <c r="AM27" s="75"/>
      <c r="AN27" s="74">
        <f>ROUND(SUM(AJ27:AL27),5)</f>
        <v>0</v>
      </c>
      <c r="AO27" s="75"/>
      <c r="AP27" s="74">
        <v>0</v>
      </c>
      <c r="AQ27" s="75"/>
      <c r="AR27" s="74">
        <v>0</v>
      </c>
      <c r="AS27" s="75"/>
      <c r="AT27" s="74">
        <v>0</v>
      </c>
      <c r="AU27" s="75"/>
      <c r="AV27" s="74">
        <v>0</v>
      </c>
      <c r="AW27" s="75"/>
      <c r="AX27" s="74">
        <v>0</v>
      </c>
      <c r="AY27" s="75"/>
      <c r="AZ27" s="74">
        <f>ROUND(SUM(AP27:AX27),5)</f>
        <v>0</v>
      </c>
      <c r="BA27" s="75"/>
      <c r="BB27" s="74">
        <v>279.44</v>
      </c>
      <c r="BC27" s="75"/>
      <c r="BD27" s="74">
        <v>0</v>
      </c>
      <c r="BE27" s="75"/>
      <c r="BF27" s="74">
        <v>0</v>
      </c>
      <c r="BG27" s="75"/>
      <c r="BH27" s="74">
        <v>0</v>
      </c>
      <c r="BI27" s="75"/>
      <c r="BJ27" s="74">
        <v>0</v>
      </c>
      <c r="BK27" s="75"/>
      <c r="BL27" s="74">
        <v>0</v>
      </c>
      <c r="BM27" s="75"/>
      <c r="BN27" s="74">
        <v>0</v>
      </c>
      <c r="BO27" s="75"/>
      <c r="BP27" s="74">
        <v>0</v>
      </c>
      <c r="BQ27" s="75"/>
      <c r="BR27" s="74">
        <v>0</v>
      </c>
      <c r="BS27" s="75"/>
      <c r="BT27" s="74">
        <f>ROUND(SUM(BB27:BR27),5)</f>
        <v>279.44</v>
      </c>
      <c r="BU27" s="75"/>
      <c r="BV27" s="74">
        <v>0</v>
      </c>
      <c r="BW27" s="75"/>
      <c r="BX27" s="74">
        <f>ROUND(P27+AH27+AN27+AZ27+SUM(BT27:BV27),5)</f>
        <v>279.44</v>
      </c>
      <c r="BY27"/>
      <c r="BZ27"/>
    </row>
    <row r="28" spans="1:78" ht="15.75" thickBot="1" x14ac:dyDescent="0.3">
      <c r="A28" s="65"/>
      <c r="B28" s="65"/>
      <c r="C28" s="65"/>
      <c r="D28" s="65"/>
      <c r="E28" s="65" t="s">
        <v>362</v>
      </c>
      <c r="F28" s="76">
        <v>0</v>
      </c>
      <c r="G28" s="75"/>
      <c r="H28" s="76">
        <v>0</v>
      </c>
      <c r="I28" s="75"/>
      <c r="J28" s="76">
        <v>0</v>
      </c>
      <c r="K28" s="75"/>
      <c r="L28" s="76">
        <v>0</v>
      </c>
      <c r="M28" s="75"/>
      <c r="N28" s="76">
        <v>0</v>
      </c>
      <c r="O28" s="75"/>
      <c r="P28" s="76">
        <f>ROUND(SUM(F28:N28),5)</f>
        <v>0</v>
      </c>
      <c r="Q28" s="75"/>
      <c r="R28" s="76">
        <v>0</v>
      </c>
      <c r="S28" s="75"/>
      <c r="T28" s="76">
        <v>0</v>
      </c>
      <c r="U28" s="75"/>
      <c r="V28" s="76">
        <v>0</v>
      </c>
      <c r="W28" s="75"/>
      <c r="X28" s="76">
        <v>0</v>
      </c>
      <c r="Y28" s="75"/>
      <c r="Z28" s="76">
        <v>0</v>
      </c>
      <c r="AA28" s="75"/>
      <c r="AB28" s="76">
        <v>0</v>
      </c>
      <c r="AC28" s="75"/>
      <c r="AD28" s="76">
        <v>0</v>
      </c>
      <c r="AE28" s="75"/>
      <c r="AF28" s="76">
        <v>0</v>
      </c>
      <c r="AG28" s="75"/>
      <c r="AH28" s="76">
        <f>ROUND(SUM(R28:AF28),5)</f>
        <v>0</v>
      </c>
      <c r="AI28" s="75"/>
      <c r="AJ28" s="76">
        <v>0</v>
      </c>
      <c r="AK28" s="75"/>
      <c r="AL28" s="76">
        <v>0</v>
      </c>
      <c r="AM28" s="75"/>
      <c r="AN28" s="76">
        <f>ROUND(SUM(AJ28:AL28),5)</f>
        <v>0</v>
      </c>
      <c r="AO28" s="75"/>
      <c r="AP28" s="76">
        <v>0</v>
      </c>
      <c r="AQ28" s="75"/>
      <c r="AR28" s="76">
        <v>0</v>
      </c>
      <c r="AS28" s="75"/>
      <c r="AT28" s="76">
        <v>0</v>
      </c>
      <c r="AU28" s="75"/>
      <c r="AV28" s="76">
        <v>0</v>
      </c>
      <c r="AW28" s="75"/>
      <c r="AX28" s="76">
        <v>0</v>
      </c>
      <c r="AY28" s="75"/>
      <c r="AZ28" s="76">
        <f>ROUND(SUM(AP28:AX28),5)</f>
        <v>0</v>
      </c>
      <c r="BA28" s="75"/>
      <c r="BB28" s="76">
        <v>130</v>
      </c>
      <c r="BC28" s="75"/>
      <c r="BD28" s="76">
        <v>0</v>
      </c>
      <c r="BE28" s="75"/>
      <c r="BF28" s="76">
        <v>0</v>
      </c>
      <c r="BG28" s="75"/>
      <c r="BH28" s="76">
        <v>0</v>
      </c>
      <c r="BI28" s="75"/>
      <c r="BJ28" s="76">
        <v>0</v>
      </c>
      <c r="BK28" s="75"/>
      <c r="BL28" s="76">
        <v>0</v>
      </c>
      <c r="BM28" s="75"/>
      <c r="BN28" s="76">
        <v>0</v>
      </c>
      <c r="BO28" s="75"/>
      <c r="BP28" s="76">
        <v>0</v>
      </c>
      <c r="BQ28" s="75"/>
      <c r="BR28" s="76">
        <v>0</v>
      </c>
      <c r="BS28" s="75"/>
      <c r="BT28" s="76">
        <f>ROUND(SUM(BB28:BR28),5)</f>
        <v>130</v>
      </c>
      <c r="BU28" s="75"/>
      <c r="BV28" s="76">
        <v>0</v>
      </c>
      <c r="BW28" s="75"/>
      <c r="BX28" s="76">
        <f>ROUND(P28+AH28+AN28+AZ28+SUM(BT28:BV28),5)</f>
        <v>130</v>
      </c>
      <c r="BY28"/>
      <c r="BZ28"/>
    </row>
    <row r="29" spans="1:78" x14ac:dyDescent="0.25">
      <c r="A29" s="65"/>
      <c r="B29" s="65"/>
      <c r="C29" s="65"/>
      <c r="D29" s="65" t="s">
        <v>240</v>
      </c>
      <c r="E29" s="65"/>
      <c r="F29" s="74">
        <f>ROUND(SUM(F24:F28),5)</f>
        <v>0</v>
      </c>
      <c r="G29" s="75"/>
      <c r="H29" s="74">
        <f>ROUND(SUM(H24:H28),5)</f>
        <v>319.27999999999997</v>
      </c>
      <c r="I29" s="75"/>
      <c r="J29" s="74">
        <f>ROUND(SUM(J24:J28),5)</f>
        <v>2468.8000000000002</v>
      </c>
      <c r="K29" s="75"/>
      <c r="L29" s="74">
        <f>ROUND(SUM(L24:L28),5)</f>
        <v>26.31</v>
      </c>
      <c r="M29" s="75"/>
      <c r="N29" s="74">
        <f>ROUND(SUM(N24:N28),5)</f>
        <v>140.71</v>
      </c>
      <c r="O29" s="75"/>
      <c r="P29" s="74">
        <f>ROUND(SUM(F29:N29),5)</f>
        <v>2955.1</v>
      </c>
      <c r="Q29" s="75"/>
      <c r="R29" s="74">
        <f>ROUND(SUM(R24:R28),5)</f>
        <v>262.75</v>
      </c>
      <c r="S29" s="75"/>
      <c r="T29" s="74">
        <f>ROUND(SUM(T24:T28),5)</f>
        <v>727.7</v>
      </c>
      <c r="U29" s="75"/>
      <c r="V29" s="74">
        <f>ROUND(SUM(V24:V28),5)</f>
        <v>0</v>
      </c>
      <c r="W29" s="75"/>
      <c r="X29" s="74">
        <f>ROUND(SUM(X24:X28),5)</f>
        <v>690.91</v>
      </c>
      <c r="Y29" s="75"/>
      <c r="Z29" s="74">
        <f>ROUND(SUM(Z24:Z28),5)</f>
        <v>0</v>
      </c>
      <c r="AA29" s="75"/>
      <c r="AB29" s="74">
        <f>ROUND(SUM(AB24:AB28),5)</f>
        <v>289.73</v>
      </c>
      <c r="AC29" s="75"/>
      <c r="AD29" s="74">
        <f>ROUND(SUM(AD24:AD28),5)</f>
        <v>0</v>
      </c>
      <c r="AE29" s="75"/>
      <c r="AF29" s="74">
        <f>ROUND(SUM(AF24:AF28),5)</f>
        <v>3412.7</v>
      </c>
      <c r="AG29" s="75"/>
      <c r="AH29" s="74">
        <f>ROUND(SUM(R29:AF29),5)</f>
        <v>5383.79</v>
      </c>
      <c r="AI29" s="75"/>
      <c r="AJ29" s="74">
        <f>ROUND(SUM(AJ24:AJ28),5)</f>
        <v>0</v>
      </c>
      <c r="AK29" s="75"/>
      <c r="AL29" s="74">
        <f>ROUND(SUM(AL24:AL28),5)</f>
        <v>0</v>
      </c>
      <c r="AM29" s="75"/>
      <c r="AN29" s="74">
        <f>ROUND(SUM(AJ29:AL29),5)</f>
        <v>0</v>
      </c>
      <c r="AO29" s="75"/>
      <c r="AP29" s="74">
        <f>ROUND(SUM(AP24:AP28),5)</f>
        <v>0</v>
      </c>
      <c r="AQ29" s="75"/>
      <c r="AR29" s="74">
        <f>ROUND(SUM(AR24:AR28),5)</f>
        <v>0</v>
      </c>
      <c r="AS29" s="75"/>
      <c r="AT29" s="74">
        <f>ROUND(SUM(AT24:AT28),5)</f>
        <v>0</v>
      </c>
      <c r="AU29" s="75"/>
      <c r="AV29" s="74">
        <f>ROUND(SUM(AV24:AV28),5)</f>
        <v>0</v>
      </c>
      <c r="AW29" s="75"/>
      <c r="AX29" s="74">
        <f>ROUND(SUM(AX24:AX28),5)</f>
        <v>0</v>
      </c>
      <c r="AY29" s="75"/>
      <c r="AZ29" s="74">
        <f>ROUND(SUM(AP29:AX29),5)</f>
        <v>0</v>
      </c>
      <c r="BA29" s="75"/>
      <c r="BB29" s="74">
        <f>ROUND(SUM(BB24:BB28),5)</f>
        <v>48676.84</v>
      </c>
      <c r="BC29" s="75"/>
      <c r="BD29" s="74">
        <f>ROUND(SUM(BD24:BD28),5)</f>
        <v>6481.95</v>
      </c>
      <c r="BE29" s="75"/>
      <c r="BF29" s="74">
        <f>ROUND(SUM(BF24:BF28),5)</f>
        <v>0</v>
      </c>
      <c r="BG29" s="75"/>
      <c r="BH29" s="74">
        <f>ROUND(SUM(BH24:BH28),5)</f>
        <v>926.1</v>
      </c>
      <c r="BI29" s="75"/>
      <c r="BJ29" s="74">
        <f>ROUND(SUM(BJ24:BJ28),5)</f>
        <v>0</v>
      </c>
      <c r="BK29" s="75"/>
      <c r="BL29" s="74">
        <f>ROUND(SUM(BL24:BL28),5)</f>
        <v>0</v>
      </c>
      <c r="BM29" s="75"/>
      <c r="BN29" s="74">
        <f>ROUND(SUM(BN24:BN28),5)</f>
        <v>0</v>
      </c>
      <c r="BO29" s="75"/>
      <c r="BP29" s="74">
        <f>ROUND(SUM(BP24:BP28),5)</f>
        <v>0</v>
      </c>
      <c r="BQ29" s="75"/>
      <c r="BR29" s="74">
        <f>ROUND(SUM(BR24:BR28),5)</f>
        <v>0</v>
      </c>
      <c r="BS29" s="75"/>
      <c r="BT29" s="74">
        <f>ROUND(SUM(BB29:BR29),5)</f>
        <v>56084.89</v>
      </c>
      <c r="BU29" s="75"/>
      <c r="BV29" s="74">
        <f>ROUND(SUM(BV24:BV28),5)</f>
        <v>0</v>
      </c>
      <c r="BW29" s="75"/>
      <c r="BX29" s="74">
        <f>ROUND(P29+AH29+AN29+AZ29+SUM(BT29:BV29),5)</f>
        <v>64423.78</v>
      </c>
      <c r="BY29"/>
      <c r="BZ29"/>
    </row>
    <row r="30" spans="1:78" x14ac:dyDescent="0.25">
      <c r="A30" s="65"/>
      <c r="B30" s="65"/>
      <c r="C30" s="65"/>
      <c r="D30" s="65" t="s">
        <v>241</v>
      </c>
      <c r="E30" s="65"/>
      <c r="F30" s="74"/>
      <c r="G30" s="75"/>
      <c r="H30" s="74"/>
      <c r="I30" s="75"/>
      <c r="J30" s="74"/>
      <c r="K30" s="75"/>
      <c r="L30" s="74"/>
      <c r="M30" s="75"/>
      <c r="N30" s="74"/>
      <c r="O30" s="75"/>
      <c r="P30" s="74"/>
      <c r="Q30" s="75"/>
      <c r="R30" s="74"/>
      <c r="S30" s="75"/>
      <c r="T30" s="74"/>
      <c r="U30" s="75"/>
      <c r="V30" s="74"/>
      <c r="W30" s="75"/>
      <c r="X30" s="74"/>
      <c r="Y30" s="75"/>
      <c r="Z30" s="74"/>
      <c r="AA30" s="75"/>
      <c r="AB30" s="74"/>
      <c r="AC30" s="75"/>
      <c r="AD30" s="74"/>
      <c r="AE30" s="75"/>
      <c r="AF30" s="74"/>
      <c r="AG30" s="75"/>
      <c r="AH30" s="74"/>
      <c r="AI30" s="75"/>
      <c r="AJ30" s="74"/>
      <c r="AK30" s="75"/>
      <c r="AL30" s="74"/>
      <c r="AM30" s="75"/>
      <c r="AN30" s="74"/>
      <c r="AO30" s="75"/>
      <c r="AP30" s="74"/>
      <c r="AQ30" s="75"/>
      <c r="AR30" s="74"/>
      <c r="AS30" s="75"/>
      <c r="AT30" s="74"/>
      <c r="AU30" s="75"/>
      <c r="AV30" s="74"/>
      <c r="AW30" s="75"/>
      <c r="AX30" s="74"/>
      <c r="AY30" s="75"/>
      <c r="AZ30" s="74"/>
      <c r="BA30" s="75"/>
      <c r="BB30" s="74"/>
      <c r="BC30" s="75"/>
      <c r="BD30" s="74"/>
      <c r="BE30" s="75"/>
      <c r="BF30" s="74"/>
      <c r="BG30" s="75"/>
      <c r="BH30" s="74"/>
      <c r="BI30" s="75"/>
      <c r="BJ30" s="74"/>
      <c r="BK30" s="75"/>
      <c r="BL30" s="74"/>
      <c r="BM30" s="75"/>
      <c r="BN30" s="74"/>
      <c r="BO30" s="75"/>
      <c r="BP30" s="74"/>
      <c r="BQ30" s="75"/>
      <c r="BR30" s="74"/>
      <c r="BS30" s="75"/>
      <c r="BT30" s="74"/>
      <c r="BU30" s="75"/>
      <c r="BV30" s="74"/>
      <c r="BW30" s="75"/>
      <c r="BX30" s="74"/>
      <c r="BY30"/>
      <c r="BZ30"/>
    </row>
    <row r="31" spans="1:78" x14ac:dyDescent="0.25">
      <c r="A31" s="65"/>
      <c r="B31" s="65"/>
      <c r="C31" s="65"/>
      <c r="D31" s="65"/>
      <c r="E31" s="65" t="s">
        <v>242</v>
      </c>
      <c r="F31" s="74">
        <v>0</v>
      </c>
      <c r="G31" s="75"/>
      <c r="H31" s="74">
        <v>0</v>
      </c>
      <c r="I31" s="75"/>
      <c r="J31" s="74">
        <v>0</v>
      </c>
      <c r="K31" s="75"/>
      <c r="L31" s="74">
        <v>0</v>
      </c>
      <c r="M31" s="75"/>
      <c r="N31" s="74">
        <v>0</v>
      </c>
      <c r="O31" s="75"/>
      <c r="P31" s="74">
        <f>ROUND(SUM(F31:N31),5)</f>
        <v>0</v>
      </c>
      <c r="Q31" s="75"/>
      <c r="R31" s="74">
        <v>0</v>
      </c>
      <c r="S31" s="75"/>
      <c r="T31" s="74">
        <v>0</v>
      </c>
      <c r="U31" s="75"/>
      <c r="V31" s="74">
        <v>0</v>
      </c>
      <c r="W31" s="75"/>
      <c r="X31" s="74">
        <v>0</v>
      </c>
      <c r="Y31" s="75"/>
      <c r="Z31" s="74">
        <v>0</v>
      </c>
      <c r="AA31" s="75"/>
      <c r="AB31" s="74">
        <v>0</v>
      </c>
      <c r="AC31" s="75"/>
      <c r="AD31" s="74">
        <v>0</v>
      </c>
      <c r="AE31" s="75"/>
      <c r="AF31" s="74">
        <v>0</v>
      </c>
      <c r="AG31" s="75"/>
      <c r="AH31" s="74">
        <f>ROUND(SUM(R31:AF31),5)</f>
        <v>0</v>
      </c>
      <c r="AI31" s="75"/>
      <c r="AJ31" s="74">
        <v>0</v>
      </c>
      <c r="AK31" s="75"/>
      <c r="AL31" s="74">
        <v>0</v>
      </c>
      <c r="AM31" s="75"/>
      <c r="AN31" s="74">
        <f>ROUND(SUM(AJ31:AL31),5)</f>
        <v>0</v>
      </c>
      <c r="AO31" s="75"/>
      <c r="AP31" s="74">
        <v>0</v>
      </c>
      <c r="AQ31" s="75"/>
      <c r="AR31" s="74">
        <v>0</v>
      </c>
      <c r="AS31" s="75"/>
      <c r="AT31" s="74">
        <v>0</v>
      </c>
      <c r="AU31" s="75"/>
      <c r="AV31" s="74">
        <v>0</v>
      </c>
      <c r="AW31" s="75"/>
      <c r="AX31" s="74">
        <v>0</v>
      </c>
      <c r="AY31" s="75"/>
      <c r="AZ31" s="74">
        <f>ROUND(SUM(AP31:AX31),5)</f>
        <v>0</v>
      </c>
      <c r="BA31" s="75"/>
      <c r="BB31" s="74">
        <v>1359.11</v>
      </c>
      <c r="BC31" s="75"/>
      <c r="BD31" s="74">
        <v>0</v>
      </c>
      <c r="BE31" s="75"/>
      <c r="BF31" s="74">
        <v>0</v>
      </c>
      <c r="BG31" s="75"/>
      <c r="BH31" s="74">
        <v>0</v>
      </c>
      <c r="BI31" s="75"/>
      <c r="BJ31" s="74">
        <v>0</v>
      </c>
      <c r="BK31" s="75"/>
      <c r="BL31" s="74">
        <v>0</v>
      </c>
      <c r="BM31" s="75"/>
      <c r="BN31" s="74">
        <v>0</v>
      </c>
      <c r="BO31" s="75"/>
      <c r="BP31" s="74">
        <v>0</v>
      </c>
      <c r="BQ31" s="75"/>
      <c r="BR31" s="74">
        <v>0</v>
      </c>
      <c r="BS31" s="75"/>
      <c r="BT31" s="74">
        <f>ROUND(SUM(BB31:BR31),5)</f>
        <v>1359.11</v>
      </c>
      <c r="BU31" s="75"/>
      <c r="BV31" s="74">
        <v>0</v>
      </c>
      <c r="BW31" s="75"/>
      <c r="BX31" s="74">
        <f>ROUND(P31+AH31+AN31+AZ31+SUM(BT31:BV31),5)</f>
        <v>1359.11</v>
      </c>
      <c r="BY31"/>
      <c r="BZ31"/>
    </row>
    <row r="32" spans="1:78" x14ac:dyDescent="0.25">
      <c r="A32" s="65"/>
      <c r="B32" s="65"/>
      <c r="C32" s="65"/>
      <c r="D32" s="65"/>
      <c r="E32" s="65" t="s">
        <v>332</v>
      </c>
      <c r="F32" s="74">
        <v>0</v>
      </c>
      <c r="G32" s="75"/>
      <c r="H32" s="74">
        <v>0</v>
      </c>
      <c r="I32" s="75"/>
      <c r="J32" s="74">
        <v>0</v>
      </c>
      <c r="K32" s="75"/>
      <c r="L32" s="74">
        <v>0</v>
      </c>
      <c r="M32" s="75"/>
      <c r="N32" s="74">
        <v>4500</v>
      </c>
      <c r="O32" s="75"/>
      <c r="P32" s="74">
        <f>ROUND(SUM(F32:N32),5)</f>
        <v>4500</v>
      </c>
      <c r="Q32" s="75"/>
      <c r="R32" s="74">
        <v>0</v>
      </c>
      <c r="S32" s="75"/>
      <c r="T32" s="74">
        <v>0</v>
      </c>
      <c r="U32" s="75"/>
      <c r="V32" s="74">
        <v>0</v>
      </c>
      <c r="W32" s="75"/>
      <c r="X32" s="74">
        <v>0</v>
      </c>
      <c r="Y32" s="75"/>
      <c r="Z32" s="74">
        <v>0</v>
      </c>
      <c r="AA32" s="75"/>
      <c r="AB32" s="74">
        <v>0</v>
      </c>
      <c r="AC32" s="75"/>
      <c r="AD32" s="74">
        <v>0</v>
      </c>
      <c r="AE32" s="75"/>
      <c r="AF32" s="74">
        <v>0</v>
      </c>
      <c r="AG32" s="75"/>
      <c r="AH32" s="74">
        <f>ROUND(SUM(R32:AF32),5)</f>
        <v>0</v>
      </c>
      <c r="AI32" s="75"/>
      <c r="AJ32" s="74">
        <v>0</v>
      </c>
      <c r="AK32" s="75"/>
      <c r="AL32" s="74">
        <v>0</v>
      </c>
      <c r="AM32" s="75"/>
      <c r="AN32" s="74">
        <f>ROUND(SUM(AJ32:AL32),5)</f>
        <v>0</v>
      </c>
      <c r="AO32" s="75"/>
      <c r="AP32" s="74">
        <v>0</v>
      </c>
      <c r="AQ32" s="75"/>
      <c r="AR32" s="74">
        <v>0</v>
      </c>
      <c r="AS32" s="75"/>
      <c r="AT32" s="74">
        <v>0</v>
      </c>
      <c r="AU32" s="75"/>
      <c r="AV32" s="74">
        <v>0</v>
      </c>
      <c r="AW32" s="75"/>
      <c r="AX32" s="74">
        <v>0</v>
      </c>
      <c r="AY32" s="75"/>
      <c r="AZ32" s="74">
        <f>ROUND(SUM(AP32:AX32),5)</f>
        <v>0</v>
      </c>
      <c r="BA32" s="75"/>
      <c r="BB32" s="74">
        <v>0</v>
      </c>
      <c r="BC32" s="75"/>
      <c r="BD32" s="74">
        <v>0</v>
      </c>
      <c r="BE32" s="75"/>
      <c r="BF32" s="74">
        <v>0</v>
      </c>
      <c r="BG32" s="75"/>
      <c r="BH32" s="74">
        <v>0</v>
      </c>
      <c r="BI32" s="75"/>
      <c r="BJ32" s="74">
        <v>0</v>
      </c>
      <c r="BK32" s="75"/>
      <c r="BL32" s="74">
        <v>0</v>
      </c>
      <c r="BM32" s="75"/>
      <c r="BN32" s="74">
        <v>0</v>
      </c>
      <c r="BO32" s="75"/>
      <c r="BP32" s="74">
        <v>0</v>
      </c>
      <c r="BQ32" s="75"/>
      <c r="BR32" s="74">
        <v>0</v>
      </c>
      <c r="BS32" s="75"/>
      <c r="BT32" s="74">
        <f>ROUND(SUM(BB32:BR32),5)</f>
        <v>0</v>
      </c>
      <c r="BU32" s="75"/>
      <c r="BV32" s="74">
        <v>0</v>
      </c>
      <c r="BW32" s="75"/>
      <c r="BX32" s="74">
        <f>ROUND(P32+AH32+AN32+AZ32+SUM(BT32:BV32),5)</f>
        <v>4500</v>
      </c>
      <c r="BY32"/>
      <c r="BZ32"/>
    </row>
    <row r="33" spans="1:78" ht="15.75" thickBot="1" x14ac:dyDescent="0.3">
      <c r="A33" s="65"/>
      <c r="B33" s="65"/>
      <c r="C33" s="65"/>
      <c r="D33" s="65"/>
      <c r="E33" s="65" t="s">
        <v>349</v>
      </c>
      <c r="F33" s="76">
        <v>0</v>
      </c>
      <c r="G33" s="75"/>
      <c r="H33" s="76">
        <v>0</v>
      </c>
      <c r="I33" s="75"/>
      <c r="J33" s="76">
        <v>0</v>
      </c>
      <c r="K33" s="75"/>
      <c r="L33" s="76">
        <v>0</v>
      </c>
      <c r="M33" s="75"/>
      <c r="N33" s="76">
        <v>0</v>
      </c>
      <c r="O33" s="75"/>
      <c r="P33" s="76">
        <f>ROUND(SUM(F33:N33),5)</f>
        <v>0</v>
      </c>
      <c r="Q33" s="75"/>
      <c r="R33" s="76">
        <v>0</v>
      </c>
      <c r="S33" s="75"/>
      <c r="T33" s="76">
        <v>0</v>
      </c>
      <c r="U33" s="75"/>
      <c r="V33" s="76">
        <v>0</v>
      </c>
      <c r="W33" s="75"/>
      <c r="X33" s="76">
        <v>0</v>
      </c>
      <c r="Y33" s="75"/>
      <c r="Z33" s="76">
        <v>0</v>
      </c>
      <c r="AA33" s="75"/>
      <c r="AB33" s="76">
        <v>1082.5</v>
      </c>
      <c r="AC33" s="75"/>
      <c r="AD33" s="76">
        <v>2960.86</v>
      </c>
      <c r="AE33" s="75"/>
      <c r="AF33" s="76">
        <v>0</v>
      </c>
      <c r="AG33" s="75"/>
      <c r="AH33" s="76">
        <f>ROUND(SUM(R33:AF33),5)</f>
        <v>4043.36</v>
      </c>
      <c r="AI33" s="75"/>
      <c r="AJ33" s="76">
        <v>0</v>
      </c>
      <c r="AK33" s="75"/>
      <c r="AL33" s="76">
        <v>0</v>
      </c>
      <c r="AM33" s="75"/>
      <c r="AN33" s="76">
        <f>ROUND(SUM(AJ33:AL33),5)</f>
        <v>0</v>
      </c>
      <c r="AO33" s="75"/>
      <c r="AP33" s="76">
        <v>0</v>
      </c>
      <c r="AQ33" s="75"/>
      <c r="AR33" s="76">
        <v>0</v>
      </c>
      <c r="AS33" s="75"/>
      <c r="AT33" s="76">
        <v>0</v>
      </c>
      <c r="AU33" s="75"/>
      <c r="AV33" s="76">
        <v>0</v>
      </c>
      <c r="AW33" s="75"/>
      <c r="AX33" s="76">
        <v>0</v>
      </c>
      <c r="AY33" s="75"/>
      <c r="AZ33" s="76">
        <f>ROUND(SUM(AP33:AX33),5)</f>
        <v>0</v>
      </c>
      <c r="BA33" s="75"/>
      <c r="BB33" s="76">
        <v>0</v>
      </c>
      <c r="BC33" s="75"/>
      <c r="BD33" s="76">
        <v>0</v>
      </c>
      <c r="BE33" s="75"/>
      <c r="BF33" s="76">
        <v>0</v>
      </c>
      <c r="BG33" s="75"/>
      <c r="BH33" s="76">
        <v>0</v>
      </c>
      <c r="BI33" s="75"/>
      <c r="BJ33" s="76">
        <v>0</v>
      </c>
      <c r="BK33" s="75"/>
      <c r="BL33" s="76">
        <v>0</v>
      </c>
      <c r="BM33" s="75"/>
      <c r="BN33" s="76">
        <v>0</v>
      </c>
      <c r="BO33" s="75"/>
      <c r="BP33" s="76">
        <v>0</v>
      </c>
      <c r="BQ33" s="75"/>
      <c r="BR33" s="76">
        <v>0</v>
      </c>
      <c r="BS33" s="75"/>
      <c r="BT33" s="76">
        <f>ROUND(SUM(BB33:BR33),5)</f>
        <v>0</v>
      </c>
      <c r="BU33" s="75"/>
      <c r="BV33" s="76">
        <v>0</v>
      </c>
      <c r="BW33" s="75"/>
      <c r="BX33" s="76">
        <f>ROUND(P33+AH33+AN33+AZ33+SUM(BT33:BV33),5)</f>
        <v>4043.36</v>
      </c>
      <c r="BY33"/>
      <c r="BZ33"/>
    </row>
    <row r="34" spans="1:78" x14ac:dyDescent="0.25">
      <c r="A34" s="65"/>
      <c r="B34" s="65"/>
      <c r="C34" s="65"/>
      <c r="D34" s="65" t="s">
        <v>243</v>
      </c>
      <c r="E34" s="65"/>
      <c r="F34" s="74">
        <f>ROUND(SUM(F30:F33),5)</f>
        <v>0</v>
      </c>
      <c r="G34" s="75"/>
      <c r="H34" s="74">
        <f>ROUND(SUM(H30:H33),5)</f>
        <v>0</v>
      </c>
      <c r="I34" s="75"/>
      <c r="J34" s="74">
        <f>ROUND(SUM(J30:J33),5)</f>
        <v>0</v>
      </c>
      <c r="K34" s="75"/>
      <c r="L34" s="74">
        <f>ROUND(SUM(L30:L33),5)</f>
        <v>0</v>
      </c>
      <c r="M34" s="75"/>
      <c r="N34" s="74">
        <f>ROUND(SUM(N30:N33),5)</f>
        <v>4500</v>
      </c>
      <c r="O34" s="75"/>
      <c r="P34" s="74">
        <f>ROUND(SUM(F34:N34),5)</f>
        <v>4500</v>
      </c>
      <c r="Q34" s="75"/>
      <c r="R34" s="74">
        <f>ROUND(SUM(R30:R33),5)</f>
        <v>0</v>
      </c>
      <c r="S34" s="75"/>
      <c r="T34" s="74">
        <f>ROUND(SUM(T30:T33),5)</f>
        <v>0</v>
      </c>
      <c r="U34" s="75"/>
      <c r="V34" s="74">
        <f>ROUND(SUM(V30:V33),5)</f>
        <v>0</v>
      </c>
      <c r="W34" s="75"/>
      <c r="X34" s="74">
        <f>ROUND(SUM(X30:X33),5)</f>
        <v>0</v>
      </c>
      <c r="Y34" s="75"/>
      <c r="Z34" s="74">
        <f>ROUND(SUM(Z30:Z33),5)</f>
        <v>0</v>
      </c>
      <c r="AA34" s="75"/>
      <c r="AB34" s="74">
        <f>ROUND(SUM(AB30:AB33),5)</f>
        <v>1082.5</v>
      </c>
      <c r="AC34" s="75"/>
      <c r="AD34" s="74">
        <f>ROUND(SUM(AD30:AD33),5)</f>
        <v>2960.86</v>
      </c>
      <c r="AE34" s="75"/>
      <c r="AF34" s="74">
        <f>ROUND(SUM(AF30:AF33),5)</f>
        <v>0</v>
      </c>
      <c r="AG34" s="75"/>
      <c r="AH34" s="74">
        <f>ROUND(SUM(R34:AF34),5)</f>
        <v>4043.36</v>
      </c>
      <c r="AI34" s="75"/>
      <c r="AJ34" s="74">
        <f>ROUND(SUM(AJ30:AJ33),5)</f>
        <v>0</v>
      </c>
      <c r="AK34" s="75"/>
      <c r="AL34" s="74">
        <f>ROUND(SUM(AL30:AL33),5)</f>
        <v>0</v>
      </c>
      <c r="AM34" s="75"/>
      <c r="AN34" s="74">
        <f>ROUND(SUM(AJ34:AL34),5)</f>
        <v>0</v>
      </c>
      <c r="AO34" s="75"/>
      <c r="AP34" s="74">
        <f>ROUND(SUM(AP30:AP33),5)</f>
        <v>0</v>
      </c>
      <c r="AQ34" s="75"/>
      <c r="AR34" s="74">
        <f>ROUND(SUM(AR30:AR33),5)</f>
        <v>0</v>
      </c>
      <c r="AS34" s="75"/>
      <c r="AT34" s="74">
        <f>ROUND(SUM(AT30:AT33),5)</f>
        <v>0</v>
      </c>
      <c r="AU34" s="75"/>
      <c r="AV34" s="74">
        <f>ROUND(SUM(AV30:AV33),5)</f>
        <v>0</v>
      </c>
      <c r="AW34" s="75"/>
      <c r="AX34" s="74">
        <f>ROUND(SUM(AX30:AX33),5)</f>
        <v>0</v>
      </c>
      <c r="AY34" s="75"/>
      <c r="AZ34" s="74">
        <f>ROUND(SUM(AP34:AX34),5)</f>
        <v>0</v>
      </c>
      <c r="BA34" s="75"/>
      <c r="BB34" s="74">
        <f>ROUND(SUM(BB30:BB33),5)</f>
        <v>1359.11</v>
      </c>
      <c r="BC34" s="75"/>
      <c r="BD34" s="74">
        <f>ROUND(SUM(BD30:BD33),5)</f>
        <v>0</v>
      </c>
      <c r="BE34" s="75"/>
      <c r="BF34" s="74">
        <f>ROUND(SUM(BF30:BF33),5)</f>
        <v>0</v>
      </c>
      <c r="BG34" s="75"/>
      <c r="BH34" s="74">
        <f>ROUND(SUM(BH30:BH33),5)</f>
        <v>0</v>
      </c>
      <c r="BI34" s="75"/>
      <c r="BJ34" s="74">
        <f>ROUND(SUM(BJ30:BJ33),5)</f>
        <v>0</v>
      </c>
      <c r="BK34" s="75"/>
      <c r="BL34" s="74">
        <f>ROUND(SUM(BL30:BL33),5)</f>
        <v>0</v>
      </c>
      <c r="BM34" s="75"/>
      <c r="BN34" s="74">
        <f>ROUND(SUM(BN30:BN33),5)</f>
        <v>0</v>
      </c>
      <c r="BO34" s="75"/>
      <c r="BP34" s="74">
        <f>ROUND(SUM(BP30:BP33),5)</f>
        <v>0</v>
      </c>
      <c r="BQ34" s="75"/>
      <c r="BR34" s="74">
        <f>ROUND(SUM(BR30:BR33),5)</f>
        <v>0</v>
      </c>
      <c r="BS34" s="75"/>
      <c r="BT34" s="74">
        <f>ROUND(SUM(BB34:BR34),5)</f>
        <v>1359.11</v>
      </c>
      <c r="BU34" s="75"/>
      <c r="BV34" s="74">
        <f>ROUND(SUM(BV30:BV33),5)</f>
        <v>0</v>
      </c>
      <c r="BW34" s="75"/>
      <c r="BX34" s="74">
        <f>ROUND(P34+AH34+AN34+AZ34+SUM(BT34:BV34),5)</f>
        <v>9902.4699999999993</v>
      </c>
      <c r="BY34"/>
      <c r="BZ34"/>
    </row>
    <row r="35" spans="1:78" x14ac:dyDescent="0.25">
      <c r="A35" s="65"/>
      <c r="B35" s="65"/>
      <c r="C35" s="65"/>
      <c r="D35" s="65" t="s">
        <v>244</v>
      </c>
      <c r="E35" s="6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74"/>
      <c r="AE35" s="75"/>
      <c r="AF35" s="74"/>
      <c r="AG35" s="75"/>
      <c r="AH35" s="74"/>
      <c r="AI35" s="75"/>
      <c r="AJ35" s="74"/>
      <c r="AK35" s="75"/>
      <c r="AL35" s="74"/>
      <c r="AM35" s="75"/>
      <c r="AN35" s="74"/>
      <c r="AO35" s="75"/>
      <c r="AP35" s="74"/>
      <c r="AQ35" s="75"/>
      <c r="AR35" s="74"/>
      <c r="AS35" s="75"/>
      <c r="AT35" s="74"/>
      <c r="AU35" s="75"/>
      <c r="AV35" s="74"/>
      <c r="AW35" s="75"/>
      <c r="AX35" s="74"/>
      <c r="AY35" s="75"/>
      <c r="AZ35" s="74"/>
      <c r="BA35" s="75"/>
      <c r="BB35" s="74"/>
      <c r="BC35" s="75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74"/>
      <c r="BW35" s="75"/>
      <c r="BX35" s="74"/>
      <c r="BY35"/>
      <c r="BZ35"/>
    </row>
    <row r="36" spans="1:78" x14ac:dyDescent="0.25">
      <c r="A36" s="65"/>
      <c r="B36" s="65"/>
      <c r="C36" s="65"/>
      <c r="D36" s="65"/>
      <c r="E36" s="65" t="s">
        <v>245</v>
      </c>
      <c r="F36" s="74">
        <v>0</v>
      </c>
      <c r="G36" s="75"/>
      <c r="H36" s="74">
        <v>0</v>
      </c>
      <c r="I36" s="75"/>
      <c r="J36" s="74">
        <v>0</v>
      </c>
      <c r="K36" s="75"/>
      <c r="L36" s="74">
        <v>0</v>
      </c>
      <c r="M36" s="75"/>
      <c r="N36" s="74">
        <v>0</v>
      </c>
      <c r="O36" s="75"/>
      <c r="P36" s="74">
        <f t="shared" ref="P36:P41" si="12">ROUND(SUM(F36:N36),5)</f>
        <v>0</v>
      </c>
      <c r="Q36" s="75"/>
      <c r="R36" s="74">
        <v>0</v>
      </c>
      <c r="S36" s="75"/>
      <c r="T36" s="74">
        <v>0</v>
      </c>
      <c r="U36" s="75"/>
      <c r="V36" s="74">
        <v>0</v>
      </c>
      <c r="W36" s="75"/>
      <c r="X36" s="74">
        <v>0</v>
      </c>
      <c r="Y36" s="75"/>
      <c r="Z36" s="74">
        <v>0</v>
      </c>
      <c r="AA36" s="75"/>
      <c r="AB36" s="74">
        <v>0</v>
      </c>
      <c r="AC36" s="75"/>
      <c r="AD36" s="74">
        <v>0</v>
      </c>
      <c r="AE36" s="75"/>
      <c r="AF36" s="74">
        <v>0</v>
      </c>
      <c r="AG36" s="75"/>
      <c r="AH36" s="74">
        <f t="shared" ref="AH36:AH41" si="13">ROUND(SUM(R36:AF36),5)</f>
        <v>0</v>
      </c>
      <c r="AI36" s="75"/>
      <c r="AJ36" s="74">
        <v>0</v>
      </c>
      <c r="AK36" s="75"/>
      <c r="AL36" s="74">
        <v>0</v>
      </c>
      <c r="AM36" s="75"/>
      <c r="AN36" s="74">
        <f t="shared" ref="AN36:AN41" si="14">ROUND(SUM(AJ36:AL36),5)</f>
        <v>0</v>
      </c>
      <c r="AO36" s="75"/>
      <c r="AP36" s="74">
        <v>0</v>
      </c>
      <c r="AQ36" s="75"/>
      <c r="AR36" s="74">
        <v>0</v>
      </c>
      <c r="AS36" s="75"/>
      <c r="AT36" s="74">
        <v>0</v>
      </c>
      <c r="AU36" s="75"/>
      <c r="AV36" s="74">
        <v>0</v>
      </c>
      <c r="AW36" s="75"/>
      <c r="AX36" s="74">
        <v>0</v>
      </c>
      <c r="AY36" s="75"/>
      <c r="AZ36" s="74">
        <f t="shared" ref="AZ36:AZ41" si="15">ROUND(SUM(AP36:AX36),5)</f>
        <v>0</v>
      </c>
      <c r="BA36" s="75"/>
      <c r="BB36" s="74">
        <v>620.36</v>
      </c>
      <c r="BC36" s="75"/>
      <c r="BD36" s="74">
        <v>0</v>
      </c>
      <c r="BE36" s="75"/>
      <c r="BF36" s="74">
        <v>0</v>
      </c>
      <c r="BG36" s="75"/>
      <c r="BH36" s="74">
        <v>0</v>
      </c>
      <c r="BI36" s="75"/>
      <c r="BJ36" s="74">
        <v>0</v>
      </c>
      <c r="BK36" s="75"/>
      <c r="BL36" s="74">
        <v>0</v>
      </c>
      <c r="BM36" s="75"/>
      <c r="BN36" s="74">
        <v>0</v>
      </c>
      <c r="BO36" s="75"/>
      <c r="BP36" s="74">
        <v>0</v>
      </c>
      <c r="BQ36" s="75"/>
      <c r="BR36" s="74">
        <v>0</v>
      </c>
      <c r="BS36" s="75"/>
      <c r="BT36" s="74">
        <f t="shared" ref="BT36:BT41" si="16">ROUND(SUM(BB36:BR36),5)</f>
        <v>620.36</v>
      </c>
      <c r="BU36" s="75"/>
      <c r="BV36" s="74">
        <v>0</v>
      </c>
      <c r="BW36" s="75"/>
      <c r="BX36" s="74">
        <f t="shared" ref="BX36:BX41" si="17">ROUND(P36+AH36+AN36+AZ36+SUM(BT36:BV36),5)</f>
        <v>620.36</v>
      </c>
      <c r="BY36"/>
      <c r="BZ36"/>
    </row>
    <row r="37" spans="1:78" x14ac:dyDescent="0.25">
      <c r="A37" s="65"/>
      <c r="B37" s="65"/>
      <c r="C37" s="65"/>
      <c r="D37" s="65"/>
      <c r="E37" s="65" t="s">
        <v>246</v>
      </c>
      <c r="F37" s="74">
        <v>0</v>
      </c>
      <c r="G37" s="75"/>
      <c r="H37" s="74">
        <v>0</v>
      </c>
      <c r="I37" s="75"/>
      <c r="J37" s="74">
        <v>0</v>
      </c>
      <c r="K37" s="75"/>
      <c r="L37" s="74">
        <v>0</v>
      </c>
      <c r="M37" s="75"/>
      <c r="N37" s="74">
        <v>0</v>
      </c>
      <c r="O37" s="75"/>
      <c r="P37" s="74">
        <f t="shared" si="12"/>
        <v>0</v>
      </c>
      <c r="Q37" s="75"/>
      <c r="R37" s="74">
        <v>0</v>
      </c>
      <c r="S37" s="75"/>
      <c r="T37" s="74">
        <v>0</v>
      </c>
      <c r="U37" s="75"/>
      <c r="V37" s="74">
        <v>0</v>
      </c>
      <c r="W37" s="75"/>
      <c r="X37" s="74">
        <v>0</v>
      </c>
      <c r="Y37" s="75"/>
      <c r="Z37" s="74">
        <v>0</v>
      </c>
      <c r="AA37" s="75"/>
      <c r="AB37" s="74">
        <v>0</v>
      </c>
      <c r="AC37" s="75"/>
      <c r="AD37" s="74">
        <v>0</v>
      </c>
      <c r="AE37" s="75"/>
      <c r="AF37" s="74">
        <v>0</v>
      </c>
      <c r="AG37" s="75"/>
      <c r="AH37" s="74">
        <f t="shared" si="13"/>
        <v>0</v>
      </c>
      <c r="AI37" s="75"/>
      <c r="AJ37" s="74">
        <v>0</v>
      </c>
      <c r="AK37" s="75"/>
      <c r="AL37" s="74">
        <v>0</v>
      </c>
      <c r="AM37" s="75"/>
      <c r="AN37" s="74">
        <f t="shared" si="14"/>
        <v>0</v>
      </c>
      <c r="AO37" s="75"/>
      <c r="AP37" s="74">
        <v>0</v>
      </c>
      <c r="AQ37" s="75"/>
      <c r="AR37" s="74">
        <v>0</v>
      </c>
      <c r="AS37" s="75"/>
      <c r="AT37" s="74">
        <v>0</v>
      </c>
      <c r="AU37" s="75"/>
      <c r="AV37" s="74">
        <v>0</v>
      </c>
      <c r="AW37" s="75"/>
      <c r="AX37" s="74">
        <v>0</v>
      </c>
      <c r="AY37" s="75"/>
      <c r="AZ37" s="74">
        <f t="shared" si="15"/>
        <v>0</v>
      </c>
      <c r="BA37" s="75"/>
      <c r="BB37" s="74">
        <v>1544.4</v>
      </c>
      <c r="BC37" s="75"/>
      <c r="BD37" s="74">
        <v>0</v>
      </c>
      <c r="BE37" s="75"/>
      <c r="BF37" s="74">
        <v>0</v>
      </c>
      <c r="BG37" s="75"/>
      <c r="BH37" s="74">
        <v>0</v>
      </c>
      <c r="BI37" s="75"/>
      <c r="BJ37" s="74">
        <v>0</v>
      </c>
      <c r="BK37" s="75"/>
      <c r="BL37" s="74">
        <v>0</v>
      </c>
      <c r="BM37" s="75"/>
      <c r="BN37" s="74">
        <v>0</v>
      </c>
      <c r="BO37" s="75"/>
      <c r="BP37" s="74">
        <v>0</v>
      </c>
      <c r="BQ37" s="75"/>
      <c r="BR37" s="74">
        <v>0</v>
      </c>
      <c r="BS37" s="75"/>
      <c r="BT37" s="74">
        <f t="shared" si="16"/>
        <v>1544.4</v>
      </c>
      <c r="BU37" s="75"/>
      <c r="BV37" s="74">
        <v>0</v>
      </c>
      <c r="BW37" s="75"/>
      <c r="BX37" s="74">
        <f t="shared" si="17"/>
        <v>1544.4</v>
      </c>
      <c r="BY37"/>
      <c r="BZ37"/>
    </row>
    <row r="38" spans="1:78" x14ac:dyDescent="0.25">
      <c r="A38" s="65"/>
      <c r="B38" s="65"/>
      <c r="C38" s="65"/>
      <c r="D38" s="65"/>
      <c r="E38" s="65" t="s">
        <v>247</v>
      </c>
      <c r="F38" s="74">
        <v>0</v>
      </c>
      <c r="G38" s="75"/>
      <c r="H38" s="74">
        <v>0</v>
      </c>
      <c r="I38" s="75"/>
      <c r="J38" s="74">
        <v>0</v>
      </c>
      <c r="K38" s="75"/>
      <c r="L38" s="74">
        <v>0</v>
      </c>
      <c r="M38" s="75"/>
      <c r="N38" s="74">
        <v>0</v>
      </c>
      <c r="O38" s="75"/>
      <c r="P38" s="74">
        <f t="shared" si="12"/>
        <v>0</v>
      </c>
      <c r="Q38" s="75"/>
      <c r="R38" s="74">
        <v>29.61</v>
      </c>
      <c r="S38" s="75"/>
      <c r="T38" s="74">
        <v>0</v>
      </c>
      <c r="U38" s="75"/>
      <c r="V38" s="74">
        <v>0</v>
      </c>
      <c r="W38" s="75"/>
      <c r="X38" s="74">
        <v>0</v>
      </c>
      <c r="Y38" s="75"/>
      <c r="Z38" s="74">
        <v>203.8</v>
      </c>
      <c r="AA38" s="75"/>
      <c r="AB38" s="74">
        <v>578.20000000000005</v>
      </c>
      <c r="AC38" s="75"/>
      <c r="AD38" s="74">
        <v>35</v>
      </c>
      <c r="AE38" s="75"/>
      <c r="AF38" s="74">
        <v>0</v>
      </c>
      <c r="AG38" s="75"/>
      <c r="AH38" s="74">
        <f t="shared" si="13"/>
        <v>846.61</v>
      </c>
      <c r="AI38" s="75"/>
      <c r="AJ38" s="74">
        <v>0</v>
      </c>
      <c r="AK38" s="75"/>
      <c r="AL38" s="74">
        <v>0</v>
      </c>
      <c r="AM38" s="75"/>
      <c r="AN38" s="74">
        <f t="shared" si="14"/>
        <v>0</v>
      </c>
      <c r="AO38" s="75"/>
      <c r="AP38" s="74">
        <v>0</v>
      </c>
      <c r="AQ38" s="75"/>
      <c r="AR38" s="74">
        <v>479.35</v>
      </c>
      <c r="AS38" s="75"/>
      <c r="AT38" s="74">
        <v>0</v>
      </c>
      <c r="AU38" s="75"/>
      <c r="AV38" s="74">
        <v>0</v>
      </c>
      <c r="AW38" s="75"/>
      <c r="AX38" s="74">
        <v>0</v>
      </c>
      <c r="AY38" s="75"/>
      <c r="AZ38" s="74">
        <f t="shared" si="15"/>
        <v>479.35</v>
      </c>
      <c r="BA38" s="75"/>
      <c r="BB38" s="74">
        <v>661.95</v>
      </c>
      <c r="BC38" s="75"/>
      <c r="BD38" s="74">
        <v>0</v>
      </c>
      <c r="BE38" s="75"/>
      <c r="BF38" s="74">
        <v>0</v>
      </c>
      <c r="BG38" s="75"/>
      <c r="BH38" s="74">
        <v>0</v>
      </c>
      <c r="BI38" s="75"/>
      <c r="BJ38" s="74">
        <v>140.6</v>
      </c>
      <c r="BK38" s="75"/>
      <c r="BL38" s="74">
        <v>0</v>
      </c>
      <c r="BM38" s="75"/>
      <c r="BN38" s="74">
        <v>0</v>
      </c>
      <c r="BO38" s="75"/>
      <c r="BP38" s="74">
        <v>0</v>
      </c>
      <c r="BQ38" s="75"/>
      <c r="BR38" s="74">
        <v>0</v>
      </c>
      <c r="BS38" s="75"/>
      <c r="BT38" s="74">
        <f t="shared" si="16"/>
        <v>802.55</v>
      </c>
      <c r="BU38" s="75"/>
      <c r="BV38" s="74">
        <v>0</v>
      </c>
      <c r="BW38" s="75"/>
      <c r="BX38" s="74">
        <f t="shared" si="17"/>
        <v>2128.5100000000002</v>
      </c>
      <c r="BY38"/>
      <c r="BZ38"/>
    </row>
    <row r="39" spans="1:78" x14ac:dyDescent="0.25">
      <c r="A39" s="65"/>
      <c r="B39" s="65"/>
      <c r="C39" s="65"/>
      <c r="D39" s="65"/>
      <c r="E39" s="65" t="s">
        <v>340</v>
      </c>
      <c r="F39" s="74">
        <v>0</v>
      </c>
      <c r="G39" s="75"/>
      <c r="H39" s="74">
        <v>0</v>
      </c>
      <c r="I39" s="75"/>
      <c r="J39" s="74">
        <v>0</v>
      </c>
      <c r="K39" s="75"/>
      <c r="L39" s="74">
        <v>0</v>
      </c>
      <c r="M39" s="75"/>
      <c r="N39" s="74">
        <v>0</v>
      </c>
      <c r="O39" s="75"/>
      <c r="P39" s="74">
        <f t="shared" si="12"/>
        <v>0</v>
      </c>
      <c r="Q39" s="75"/>
      <c r="R39" s="74">
        <v>0</v>
      </c>
      <c r="S39" s="75"/>
      <c r="T39" s="74">
        <v>0</v>
      </c>
      <c r="U39" s="75"/>
      <c r="V39" s="74">
        <v>0</v>
      </c>
      <c r="W39" s="75"/>
      <c r="X39" s="74">
        <v>0</v>
      </c>
      <c r="Y39" s="75"/>
      <c r="Z39" s="74">
        <v>0</v>
      </c>
      <c r="AA39" s="75"/>
      <c r="AB39" s="74">
        <v>0</v>
      </c>
      <c r="AC39" s="75"/>
      <c r="AD39" s="74">
        <v>0</v>
      </c>
      <c r="AE39" s="75"/>
      <c r="AF39" s="74">
        <v>0</v>
      </c>
      <c r="AG39" s="75"/>
      <c r="AH39" s="74">
        <f t="shared" si="13"/>
        <v>0</v>
      </c>
      <c r="AI39" s="75"/>
      <c r="AJ39" s="74">
        <v>0</v>
      </c>
      <c r="AK39" s="75"/>
      <c r="AL39" s="74">
        <v>0</v>
      </c>
      <c r="AM39" s="75"/>
      <c r="AN39" s="74">
        <f t="shared" si="14"/>
        <v>0</v>
      </c>
      <c r="AO39" s="75"/>
      <c r="AP39" s="74">
        <v>0</v>
      </c>
      <c r="AQ39" s="75"/>
      <c r="AR39" s="74">
        <v>1063.8399999999999</v>
      </c>
      <c r="AS39" s="75"/>
      <c r="AT39" s="74">
        <v>0</v>
      </c>
      <c r="AU39" s="75"/>
      <c r="AV39" s="74">
        <v>0</v>
      </c>
      <c r="AW39" s="75"/>
      <c r="AX39" s="74">
        <v>0</v>
      </c>
      <c r="AY39" s="75"/>
      <c r="AZ39" s="74">
        <f t="shared" si="15"/>
        <v>1063.8399999999999</v>
      </c>
      <c r="BA39" s="75"/>
      <c r="BB39" s="74">
        <v>0</v>
      </c>
      <c r="BC39" s="75"/>
      <c r="BD39" s="74">
        <v>0</v>
      </c>
      <c r="BE39" s="75"/>
      <c r="BF39" s="74">
        <v>0</v>
      </c>
      <c r="BG39" s="75"/>
      <c r="BH39" s="74">
        <v>0</v>
      </c>
      <c r="BI39" s="75"/>
      <c r="BJ39" s="74">
        <v>0</v>
      </c>
      <c r="BK39" s="75"/>
      <c r="BL39" s="74">
        <v>0</v>
      </c>
      <c r="BM39" s="75"/>
      <c r="BN39" s="74">
        <v>0</v>
      </c>
      <c r="BO39" s="75"/>
      <c r="BP39" s="74">
        <v>0</v>
      </c>
      <c r="BQ39" s="75"/>
      <c r="BR39" s="74">
        <v>0</v>
      </c>
      <c r="BS39" s="75"/>
      <c r="BT39" s="74">
        <f t="shared" si="16"/>
        <v>0</v>
      </c>
      <c r="BU39" s="75"/>
      <c r="BV39" s="74">
        <v>0</v>
      </c>
      <c r="BW39" s="75"/>
      <c r="BX39" s="74">
        <f t="shared" si="17"/>
        <v>1063.8399999999999</v>
      </c>
      <c r="BY39"/>
      <c r="BZ39"/>
    </row>
    <row r="40" spans="1:78" ht="15.75" thickBot="1" x14ac:dyDescent="0.3">
      <c r="A40" s="65"/>
      <c r="B40" s="65"/>
      <c r="C40" s="65"/>
      <c r="D40" s="65"/>
      <c r="E40" s="65" t="s">
        <v>333</v>
      </c>
      <c r="F40" s="76">
        <v>0</v>
      </c>
      <c r="G40" s="75"/>
      <c r="H40" s="76">
        <v>0</v>
      </c>
      <c r="I40" s="75"/>
      <c r="J40" s="76">
        <v>0</v>
      </c>
      <c r="K40" s="75"/>
      <c r="L40" s="76">
        <v>0</v>
      </c>
      <c r="M40" s="75"/>
      <c r="N40" s="76">
        <v>0</v>
      </c>
      <c r="O40" s="75"/>
      <c r="P40" s="76">
        <f t="shared" si="12"/>
        <v>0</v>
      </c>
      <c r="Q40" s="75"/>
      <c r="R40" s="76">
        <v>0</v>
      </c>
      <c r="S40" s="75"/>
      <c r="T40" s="76">
        <v>0</v>
      </c>
      <c r="U40" s="75"/>
      <c r="V40" s="76">
        <v>0</v>
      </c>
      <c r="W40" s="75"/>
      <c r="X40" s="76">
        <v>0</v>
      </c>
      <c r="Y40" s="75"/>
      <c r="Z40" s="76">
        <v>725</v>
      </c>
      <c r="AA40" s="75"/>
      <c r="AB40" s="76">
        <v>1696.55</v>
      </c>
      <c r="AC40" s="75"/>
      <c r="AD40" s="76">
        <v>742.23</v>
      </c>
      <c r="AE40" s="75"/>
      <c r="AF40" s="76">
        <v>0</v>
      </c>
      <c r="AG40" s="75"/>
      <c r="AH40" s="76">
        <f t="shared" si="13"/>
        <v>3163.78</v>
      </c>
      <c r="AI40" s="75"/>
      <c r="AJ40" s="76">
        <v>0</v>
      </c>
      <c r="AK40" s="75"/>
      <c r="AL40" s="76">
        <v>0</v>
      </c>
      <c r="AM40" s="75"/>
      <c r="AN40" s="76">
        <f t="shared" si="14"/>
        <v>0</v>
      </c>
      <c r="AO40" s="75"/>
      <c r="AP40" s="76">
        <v>0</v>
      </c>
      <c r="AQ40" s="75"/>
      <c r="AR40" s="76">
        <v>0</v>
      </c>
      <c r="AS40" s="75"/>
      <c r="AT40" s="76">
        <v>0</v>
      </c>
      <c r="AU40" s="75"/>
      <c r="AV40" s="76">
        <v>0</v>
      </c>
      <c r="AW40" s="75"/>
      <c r="AX40" s="76">
        <v>0</v>
      </c>
      <c r="AY40" s="75"/>
      <c r="AZ40" s="76">
        <f t="shared" si="15"/>
        <v>0</v>
      </c>
      <c r="BA40" s="75"/>
      <c r="BB40" s="76">
        <v>0</v>
      </c>
      <c r="BC40" s="75"/>
      <c r="BD40" s="76">
        <v>0</v>
      </c>
      <c r="BE40" s="75"/>
      <c r="BF40" s="76">
        <v>0</v>
      </c>
      <c r="BG40" s="75"/>
      <c r="BH40" s="76">
        <v>0</v>
      </c>
      <c r="BI40" s="75"/>
      <c r="BJ40" s="76">
        <v>1863</v>
      </c>
      <c r="BK40" s="75"/>
      <c r="BL40" s="76">
        <v>0</v>
      </c>
      <c r="BM40" s="75"/>
      <c r="BN40" s="76">
        <v>0</v>
      </c>
      <c r="BO40" s="75"/>
      <c r="BP40" s="76">
        <v>0</v>
      </c>
      <c r="BQ40" s="75"/>
      <c r="BR40" s="76">
        <v>0</v>
      </c>
      <c r="BS40" s="75"/>
      <c r="BT40" s="76">
        <f t="shared" si="16"/>
        <v>1863</v>
      </c>
      <c r="BU40" s="75"/>
      <c r="BV40" s="76">
        <v>0</v>
      </c>
      <c r="BW40" s="75"/>
      <c r="BX40" s="76">
        <f t="shared" si="17"/>
        <v>5026.78</v>
      </c>
      <c r="BY40"/>
      <c r="BZ40"/>
    </row>
    <row r="41" spans="1:78" x14ac:dyDescent="0.25">
      <c r="A41" s="65"/>
      <c r="B41" s="65"/>
      <c r="C41" s="65"/>
      <c r="D41" s="65" t="s">
        <v>248</v>
      </c>
      <c r="E41" s="65"/>
      <c r="F41" s="74">
        <f>ROUND(SUM(F35:F40),5)</f>
        <v>0</v>
      </c>
      <c r="G41" s="75"/>
      <c r="H41" s="74">
        <f>ROUND(SUM(H35:H40),5)</f>
        <v>0</v>
      </c>
      <c r="I41" s="75"/>
      <c r="J41" s="74">
        <f>ROUND(SUM(J35:J40),5)</f>
        <v>0</v>
      </c>
      <c r="K41" s="75"/>
      <c r="L41" s="74">
        <f>ROUND(SUM(L35:L40),5)</f>
        <v>0</v>
      </c>
      <c r="M41" s="75"/>
      <c r="N41" s="74">
        <f>ROUND(SUM(N35:N40),5)</f>
        <v>0</v>
      </c>
      <c r="O41" s="75"/>
      <c r="P41" s="74">
        <f t="shared" si="12"/>
        <v>0</v>
      </c>
      <c r="Q41" s="75"/>
      <c r="R41" s="74">
        <f>ROUND(SUM(R35:R40),5)</f>
        <v>29.61</v>
      </c>
      <c r="S41" s="75"/>
      <c r="T41" s="74">
        <f>ROUND(SUM(T35:T40),5)</f>
        <v>0</v>
      </c>
      <c r="U41" s="75"/>
      <c r="V41" s="74">
        <f>ROUND(SUM(V35:V40),5)</f>
        <v>0</v>
      </c>
      <c r="W41" s="75"/>
      <c r="X41" s="74">
        <f>ROUND(SUM(X35:X40),5)</f>
        <v>0</v>
      </c>
      <c r="Y41" s="75"/>
      <c r="Z41" s="74">
        <f>ROUND(SUM(Z35:Z40),5)</f>
        <v>928.8</v>
      </c>
      <c r="AA41" s="75"/>
      <c r="AB41" s="74">
        <f>ROUND(SUM(AB35:AB40),5)</f>
        <v>2274.75</v>
      </c>
      <c r="AC41" s="75"/>
      <c r="AD41" s="74">
        <f>ROUND(SUM(AD35:AD40),5)</f>
        <v>777.23</v>
      </c>
      <c r="AE41" s="75"/>
      <c r="AF41" s="74">
        <f>ROUND(SUM(AF35:AF40),5)</f>
        <v>0</v>
      </c>
      <c r="AG41" s="75"/>
      <c r="AH41" s="74">
        <f t="shared" si="13"/>
        <v>4010.39</v>
      </c>
      <c r="AI41" s="75"/>
      <c r="AJ41" s="74">
        <f>ROUND(SUM(AJ35:AJ40),5)</f>
        <v>0</v>
      </c>
      <c r="AK41" s="75"/>
      <c r="AL41" s="74">
        <f>ROUND(SUM(AL35:AL40),5)</f>
        <v>0</v>
      </c>
      <c r="AM41" s="75"/>
      <c r="AN41" s="74">
        <f t="shared" si="14"/>
        <v>0</v>
      </c>
      <c r="AO41" s="75"/>
      <c r="AP41" s="74">
        <f>ROUND(SUM(AP35:AP40),5)</f>
        <v>0</v>
      </c>
      <c r="AQ41" s="75"/>
      <c r="AR41" s="74">
        <f>ROUND(SUM(AR35:AR40),5)</f>
        <v>1543.19</v>
      </c>
      <c r="AS41" s="75"/>
      <c r="AT41" s="74">
        <f>ROUND(SUM(AT35:AT40),5)</f>
        <v>0</v>
      </c>
      <c r="AU41" s="75"/>
      <c r="AV41" s="74">
        <f>ROUND(SUM(AV35:AV40),5)</f>
        <v>0</v>
      </c>
      <c r="AW41" s="75"/>
      <c r="AX41" s="74">
        <f>ROUND(SUM(AX35:AX40),5)</f>
        <v>0</v>
      </c>
      <c r="AY41" s="75"/>
      <c r="AZ41" s="74">
        <f t="shared" si="15"/>
        <v>1543.19</v>
      </c>
      <c r="BA41" s="75"/>
      <c r="BB41" s="74">
        <f>ROUND(SUM(BB35:BB40),5)</f>
        <v>2826.71</v>
      </c>
      <c r="BC41" s="75"/>
      <c r="BD41" s="74">
        <f>ROUND(SUM(BD35:BD40),5)</f>
        <v>0</v>
      </c>
      <c r="BE41" s="75"/>
      <c r="BF41" s="74">
        <f>ROUND(SUM(BF35:BF40),5)</f>
        <v>0</v>
      </c>
      <c r="BG41" s="75"/>
      <c r="BH41" s="74">
        <f>ROUND(SUM(BH35:BH40),5)</f>
        <v>0</v>
      </c>
      <c r="BI41" s="75"/>
      <c r="BJ41" s="74">
        <f>ROUND(SUM(BJ35:BJ40),5)</f>
        <v>2003.6</v>
      </c>
      <c r="BK41" s="75"/>
      <c r="BL41" s="74">
        <f>ROUND(SUM(BL35:BL40),5)</f>
        <v>0</v>
      </c>
      <c r="BM41" s="75"/>
      <c r="BN41" s="74">
        <f>ROUND(SUM(BN35:BN40),5)</f>
        <v>0</v>
      </c>
      <c r="BO41" s="75"/>
      <c r="BP41" s="74">
        <f>ROUND(SUM(BP35:BP40),5)</f>
        <v>0</v>
      </c>
      <c r="BQ41" s="75"/>
      <c r="BR41" s="74">
        <f>ROUND(SUM(BR35:BR40),5)</f>
        <v>0</v>
      </c>
      <c r="BS41" s="75"/>
      <c r="BT41" s="74">
        <f t="shared" si="16"/>
        <v>4830.3100000000004</v>
      </c>
      <c r="BU41" s="75"/>
      <c r="BV41" s="74">
        <f>ROUND(SUM(BV35:BV40),5)</f>
        <v>0</v>
      </c>
      <c r="BW41" s="75"/>
      <c r="BX41" s="74">
        <f t="shared" si="17"/>
        <v>10383.89</v>
      </c>
      <c r="BY41"/>
      <c r="BZ41"/>
    </row>
    <row r="42" spans="1:78" x14ac:dyDescent="0.25">
      <c r="A42" s="65"/>
      <c r="B42" s="65"/>
      <c r="C42" s="65"/>
      <c r="D42" s="65" t="s">
        <v>249</v>
      </c>
      <c r="E42" s="65"/>
      <c r="F42" s="74"/>
      <c r="G42" s="75"/>
      <c r="H42" s="74"/>
      <c r="I42" s="75"/>
      <c r="J42" s="74"/>
      <c r="K42" s="75"/>
      <c r="L42" s="74"/>
      <c r="M42" s="75"/>
      <c r="N42" s="74"/>
      <c r="O42" s="75"/>
      <c r="P42" s="74"/>
      <c r="Q42" s="75"/>
      <c r="R42" s="74"/>
      <c r="S42" s="75"/>
      <c r="T42" s="74"/>
      <c r="U42" s="75"/>
      <c r="V42" s="74"/>
      <c r="W42" s="75"/>
      <c r="X42" s="74"/>
      <c r="Y42" s="75"/>
      <c r="Z42" s="74"/>
      <c r="AA42" s="75"/>
      <c r="AB42" s="74"/>
      <c r="AC42" s="75"/>
      <c r="AD42" s="74"/>
      <c r="AE42" s="75"/>
      <c r="AF42" s="74"/>
      <c r="AG42" s="75"/>
      <c r="AH42" s="74"/>
      <c r="AI42" s="75"/>
      <c r="AJ42" s="74"/>
      <c r="AK42" s="75"/>
      <c r="AL42" s="74"/>
      <c r="AM42" s="75"/>
      <c r="AN42" s="74"/>
      <c r="AO42" s="75"/>
      <c r="AP42" s="74"/>
      <c r="AQ42" s="75"/>
      <c r="AR42" s="74"/>
      <c r="AS42" s="75"/>
      <c r="AT42" s="74"/>
      <c r="AU42" s="75"/>
      <c r="AV42" s="74"/>
      <c r="AW42" s="75"/>
      <c r="AX42" s="74"/>
      <c r="AY42" s="75"/>
      <c r="AZ42" s="74"/>
      <c r="BA42" s="75"/>
      <c r="BB42" s="74"/>
      <c r="BC42" s="75"/>
      <c r="BD42" s="74"/>
      <c r="BE42" s="75"/>
      <c r="BF42" s="74"/>
      <c r="BG42" s="75"/>
      <c r="BH42" s="74"/>
      <c r="BI42" s="75"/>
      <c r="BJ42" s="74"/>
      <c r="BK42" s="75"/>
      <c r="BL42" s="74"/>
      <c r="BM42" s="75"/>
      <c r="BN42" s="74"/>
      <c r="BO42" s="75"/>
      <c r="BP42" s="74"/>
      <c r="BQ42" s="75"/>
      <c r="BR42" s="74"/>
      <c r="BS42" s="75"/>
      <c r="BT42" s="74"/>
      <c r="BU42" s="75"/>
      <c r="BV42" s="74"/>
      <c r="BW42" s="75"/>
      <c r="BX42" s="74"/>
      <c r="BY42"/>
      <c r="BZ42"/>
    </row>
    <row r="43" spans="1:78" x14ac:dyDescent="0.25">
      <c r="A43" s="65"/>
      <c r="B43" s="65"/>
      <c r="C43" s="65"/>
      <c r="D43" s="65"/>
      <c r="E43" s="65" t="s">
        <v>250</v>
      </c>
      <c r="F43" s="74">
        <v>0</v>
      </c>
      <c r="G43" s="75"/>
      <c r="H43" s="74">
        <v>0</v>
      </c>
      <c r="I43" s="75"/>
      <c r="J43" s="74">
        <v>0</v>
      </c>
      <c r="K43" s="75"/>
      <c r="L43" s="74">
        <v>0</v>
      </c>
      <c r="M43" s="75"/>
      <c r="N43" s="74">
        <v>0</v>
      </c>
      <c r="O43" s="75"/>
      <c r="P43" s="74">
        <f>ROUND(SUM(F43:N43),5)</f>
        <v>0</v>
      </c>
      <c r="Q43" s="75"/>
      <c r="R43" s="74">
        <v>0</v>
      </c>
      <c r="S43" s="75"/>
      <c r="T43" s="74">
        <v>0</v>
      </c>
      <c r="U43" s="75"/>
      <c r="V43" s="74">
        <v>0</v>
      </c>
      <c r="W43" s="75"/>
      <c r="X43" s="74">
        <v>0</v>
      </c>
      <c r="Y43" s="75"/>
      <c r="Z43" s="74">
        <v>0</v>
      </c>
      <c r="AA43" s="75"/>
      <c r="AB43" s="74">
        <v>0</v>
      </c>
      <c r="AC43" s="75"/>
      <c r="AD43" s="74">
        <v>0</v>
      </c>
      <c r="AE43" s="75"/>
      <c r="AF43" s="74">
        <v>0</v>
      </c>
      <c r="AG43" s="75"/>
      <c r="AH43" s="74">
        <f>ROUND(SUM(R43:AF43),5)</f>
        <v>0</v>
      </c>
      <c r="AI43" s="75"/>
      <c r="AJ43" s="74">
        <v>0</v>
      </c>
      <c r="AK43" s="75"/>
      <c r="AL43" s="74">
        <v>0</v>
      </c>
      <c r="AM43" s="75"/>
      <c r="AN43" s="74">
        <f>ROUND(SUM(AJ43:AL43),5)</f>
        <v>0</v>
      </c>
      <c r="AO43" s="75"/>
      <c r="AP43" s="74">
        <v>0</v>
      </c>
      <c r="AQ43" s="75"/>
      <c r="AR43" s="74">
        <v>0</v>
      </c>
      <c r="AS43" s="75"/>
      <c r="AT43" s="74">
        <v>0</v>
      </c>
      <c r="AU43" s="75"/>
      <c r="AV43" s="74">
        <v>0</v>
      </c>
      <c r="AW43" s="75"/>
      <c r="AX43" s="74">
        <v>0</v>
      </c>
      <c r="AY43" s="75"/>
      <c r="AZ43" s="74">
        <f>ROUND(SUM(AP43:AX43),5)</f>
        <v>0</v>
      </c>
      <c r="BA43" s="75"/>
      <c r="BB43" s="74">
        <v>10011.200000000001</v>
      </c>
      <c r="BC43" s="75"/>
      <c r="BD43" s="74">
        <v>0</v>
      </c>
      <c r="BE43" s="75"/>
      <c r="BF43" s="74">
        <v>0</v>
      </c>
      <c r="BG43" s="75"/>
      <c r="BH43" s="74">
        <v>0</v>
      </c>
      <c r="BI43" s="75"/>
      <c r="BJ43" s="74">
        <v>0</v>
      </c>
      <c r="BK43" s="75"/>
      <c r="BL43" s="74">
        <v>0</v>
      </c>
      <c r="BM43" s="75"/>
      <c r="BN43" s="74">
        <v>0</v>
      </c>
      <c r="BO43" s="75"/>
      <c r="BP43" s="74">
        <v>0</v>
      </c>
      <c r="BQ43" s="75"/>
      <c r="BR43" s="74">
        <v>0</v>
      </c>
      <c r="BS43" s="75"/>
      <c r="BT43" s="74">
        <f>ROUND(SUM(BB43:BR43),5)</f>
        <v>10011.200000000001</v>
      </c>
      <c r="BU43" s="75"/>
      <c r="BV43" s="74">
        <v>0</v>
      </c>
      <c r="BW43" s="75"/>
      <c r="BX43" s="74">
        <f>ROUND(P43+AH43+AN43+AZ43+SUM(BT43:BV43),5)</f>
        <v>10011.200000000001</v>
      </c>
      <c r="BY43"/>
      <c r="BZ43"/>
    </row>
    <row r="44" spans="1:78" s="81" customFormat="1" ht="15.75" thickBot="1" x14ac:dyDescent="0.3">
      <c r="A44" s="65"/>
      <c r="B44" s="65"/>
      <c r="C44" s="65"/>
      <c r="D44" s="65"/>
      <c r="E44" s="65" t="s">
        <v>251</v>
      </c>
      <c r="F44" s="76">
        <v>0</v>
      </c>
      <c r="G44" s="75"/>
      <c r="H44" s="76">
        <v>0</v>
      </c>
      <c r="I44" s="75"/>
      <c r="J44" s="76">
        <v>0</v>
      </c>
      <c r="K44" s="75"/>
      <c r="L44" s="76">
        <v>0</v>
      </c>
      <c r="M44" s="75"/>
      <c r="N44" s="76">
        <v>0</v>
      </c>
      <c r="O44" s="75"/>
      <c r="P44" s="76">
        <f>ROUND(SUM(F44:N44),5)</f>
        <v>0</v>
      </c>
      <c r="Q44" s="75"/>
      <c r="R44" s="76">
        <v>0</v>
      </c>
      <c r="S44" s="75"/>
      <c r="T44" s="76">
        <v>0</v>
      </c>
      <c r="U44" s="75"/>
      <c r="V44" s="76">
        <v>0</v>
      </c>
      <c r="W44" s="75"/>
      <c r="X44" s="76">
        <v>0</v>
      </c>
      <c r="Y44" s="75"/>
      <c r="Z44" s="76">
        <v>0</v>
      </c>
      <c r="AA44" s="75"/>
      <c r="AB44" s="76">
        <v>0</v>
      </c>
      <c r="AC44" s="75"/>
      <c r="AD44" s="76">
        <v>0</v>
      </c>
      <c r="AE44" s="75"/>
      <c r="AF44" s="76">
        <v>0</v>
      </c>
      <c r="AG44" s="75"/>
      <c r="AH44" s="76">
        <f>ROUND(SUM(R44:AF44),5)</f>
        <v>0</v>
      </c>
      <c r="AI44" s="75"/>
      <c r="AJ44" s="76">
        <v>0</v>
      </c>
      <c r="AK44" s="75"/>
      <c r="AL44" s="76">
        <v>0</v>
      </c>
      <c r="AM44" s="75"/>
      <c r="AN44" s="76">
        <f>ROUND(SUM(AJ44:AL44),5)</f>
        <v>0</v>
      </c>
      <c r="AO44" s="75"/>
      <c r="AP44" s="76">
        <v>0</v>
      </c>
      <c r="AQ44" s="75"/>
      <c r="AR44" s="76">
        <v>0</v>
      </c>
      <c r="AS44" s="75"/>
      <c r="AT44" s="76">
        <v>0</v>
      </c>
      <c r="AU44" s="75"/>
      <c r="AV44" s="76">
        <v>0</v>
      </c>
      <c r="AW44" s="75"/>
      <c r="AX44" s="76">
        <v>0</v>
      </c>
      <c r="AY44" s="75"/>
      <c r="AZ44" s="76">
        <f>ROUND(SUM(AP44:AX44),5)</f>
        <v>0</v>
      </c>
      <c r="BA44" s="75"/>
      <c r="BB44" s="76">
        <v>790.26</v>
      </c>
      <c r="BC44" s="75"/>
      <c r="BD44" s="76">
        <v>0</v>
      </c>
      <c r="BE44" s="75"/>
      <c r="BF44" s="76">
        <v>0</v>
      </c>
      <c r="BG44" s="75"/>
      <c r="BH44" s="76">
        <v>0</v>
      </c>
      <c r="BI44" s="75"/>
      <c r="BJ44" s="76">
        <v>0</v>
      </c>
      <c r="BK44" s="75"/>
      <c r="BL44" s="76">
        <v>0</v>
      </c>
      <c r="BM44" s="75"/>
      <c r="BN44" s="76">
        <v>0</v>
      </c>
      <c r="BO44" s="75"/>
      <c r="BP44" s="76">
        <v>0</v>
      </c>
      <c r="BQ44" s="75"/>
      <c r="BR44" s="76">
        <v>0</v>
      </c>
      <c r="BS44" s="75"/>
      <c r="BT44" s="76">
        <f>ROUND(SUM(BB44:BR44),5)</f>
        <v>790.26</v>
      </c>
      <c r="BU44" s="75"/>
      <c r="BV44" s="76">
        <v>0</v>
      </c>
      <c r="BW44" s="75"/>
      <c r="BX44" s="76">
        <f>ROUND(P44+AH44+AN44+AZ44+SUM(BT44:BV44),5)</f>
        <v>790.26</v>
      </c>
      <c r="BY44"/>
      <c r="BZ44"/>
    </row>
    <row r="45" spans="1:78" x14ac:dyDescent="0.25">
      <c r="A45" s="65"/>
      <c r="B45" s="65"/>
      <c r="C45" s="65"/>
      <c r="D45" s="65" t="s">
        <v>252</v>
      </c>
      <c r="E45" s="65"/>
      <c r="F45" s="74">
        <f>ROUND(SUM(F42:F44),5)</f>
        <v>0</v>
      </c>
      <c r="G45" s="75"/>
      <c r="H45" s="74">
        <f>ROUND(SUM(H42:H44),5)</f>
        <v>0</v>
      </c>
      <c r="I45" s="75"/>
      <c r="J45" s="74">
        <f>ROUND(SUM(J42:J44),5)</f>
        <v>0</v>
      </c>
      <c r="K45" s="75"/>
      <c r="L45" s="74">
        <f>ROUND(SUM(L42:L44),5)</f>
        <v>0</v>
      </c>
      <c r="M45" s="75"/>
      <c r="N45" s="74">
        <f>ROUND(SUM(N42:N44),5)</f>
        <v>0</v>
      </c>
      <c r="O45" s="75"/>
      <c r="P45" s="74">
        <f>ROUND(SUM(F45:N45),5)</f>
        <v>0</v>
      </c>
      <c r="Q45" s="75"/>
      <c r="R45" s="74">
        <f>ROUND(SUM(R42:R44),5)</f>
        <v>0</v>
      </c>
      <c r="S45" s="75"/>
      <c r="T45" s="74">
        <f>ROUND(SUM(T42:T44),5)</f>
        <v>0</v>
      </c>
      <c r="U45" s="75"/>
      <c r="V45" s="74">
        <f>ROUND(SUM(V42:V44),5)</f>
        <v>0</v>
      </c>
      <c r="W45" s="75"/>
      <c r="X45" s="74">
        <f>ROUND(SUM(X42:X44),5)</f>
        <v>0</v>
      </c>
      <c r="Y45" s="75"/>
      <c r="Z45" s="74">
        <f>ROUND(SUM(Z42:Z44),5)</f>
        <v>0</v>
      </c>
      <c r="AA45" s="75"/>
      <c r="AB45" s="74">
        <f>ROUND(SUM(AB42:AB44),5)</f>
        <v>0</v>
      </c>
      <c r="AC45" s="75"/>
      <c r="AD45" s="74">
        <f>ROUND(SUM(AD42:AD44),5)</f>
        <v>0</v>
      </c>
      <c r="AE45" s="75"/>
      <c r="AF45" s="74">
        <f>ROUND(SUM(AF42:AF44),5)</f>
        <v>0</v>
      </c>
      <c r="AG45" s="75"/>
      <c r="AH45" s="74">
        <f>ROUND(SUM(R45:AF45),5)</f>
        <v>0</v>
      </c>
      <c r="AI45" s="75"/>
      <c r="AJ45" s="74">
        <f>ROUND(SUM(AJ42:AJ44),5)</f>
        <v>0</v>
      </c>
      <c r="AK45" s="75"/>
      <c r="AL45" s="74">
        <f>ROUND(SUM(AL42:AL44),5)</f>
        <v>0</v>
      </c>
      <c r="AM45" s="75"/>
      <c r="AN45" s="74">
        <f>ROUND(SUM(AJ45:AL45),5)</f>
        <v>0</v>
      </c>
      <c r="AO45" s="75"/>
      <c r="AP45" s="74">
        <f>ROUND(SUM(AP42:AP44),5)</f>
        <v>0</v>
      </c>
      <c r="AQ45" s="75"/>
      <c r="AR45" s="74">
        <f>ROUND(SUM(AR42:AR44),5)</f>
        <v>0</v>
      </c>
      <c r="AS45" s="75"/>
      <c r="AT45" s="74">
        <f>ROUND(SUM(AT42:AT44),5)</f>
        <v>0</v>
      </c>
      <c r="AU45" s="75"/>
      <c r="AV45" s="74">
        <f>ROUND(SUM(AV42:AV44),5)</f>
        <v>0</v>
      </c>
      <c r="AW45" s="75"/>
      <c r="AX45" s="74">
        <f>ROUND(SUM(AX42:AX44),5)</f>
        <v>0</v>
      </c>
      <c r="AY45" s="75"/>
      <c r="AZ45" s="74">
        <f>ROUND(SUM(AP45:AX45),5)</f>
        <v>0</v>
      </c>
      <c r="BA45" s="75"/>
      <c r="BB45" s="74">
        <f>ROUND(SUM(BB42:BB44),5)</f>
        <v>10801.46</v>
      </c>
      <c r="BC45" s="75"/>
      <c r="BD45" s="74">
        <f>ROUND(SUM(BD42:BD44),5)</f>
        <v>0</v>
      </c>
      <c r="BE45" s="75"/>
      <c r="BF45" s="74">
        <f>ROUND(SUM(BF42:BF44),5)</f>
        <v>0</v>
      </c>
      <c r="BG45" s="75"/>
      <c r="BH45" s="74">
        <f>ROUND(SUM(BH42:BH44),5)</f>
        <v>0</v>
      </c>
      <c r="BI45" s="75"/>
      <c r="BJ45" s="74">
        <f>ROUND(SUM(BJ42:BJ44),5)</f>
        <v>0</v>
      </c>
      <c r="BK45" s="75"/>
      <c r="BL45" s="74">
        <f>ROUND(SUM(BL42:BL44),5)</f>
        <v>0</v>
      </c>
      <c r="BM45" s="75"/>
      <c r="BN45" s="74">
        <f>ROUND(SUM(BN42:BN44),5)</f>
        <v>0</v>
      </c>
      <c r="BO45" s="75"/>
      <c r="BP45" s="74">
        <f>ROUND(SUM(BP42:BP44),5)</f>
        <v>0</v>
      </c>
      <c r="BQ45" s="75"/>
      <c r="BR45" s="74">
        <f>ROUND(SUM(BR42:BR44),5)</f>
        <v>0</v>
      </c>
      <c r="BS45" s="75"/>
      <c r="BT45" s="74">
        <f>ROUND(SUM(BB45:BR45),5)</f>
        <v>10801.46</v>
      </c>
      <c r="BU45" s="75"/>
      <c r="BV45" s="74">
        <f>ROUND(SUM(BV42:BV44),5)</f>
        <v>0</v>
      </c>
      <c r="BW45" s="75"/>
      <c r="BX45" s="74">
        <f>ROUND(P45+AH45+AN45+AZ45+SUM(BT45:BV45),5)</f>
        <v>10801.46</v>
      </c>
      <c r="BY45"/>
      <c r="BZ45"/>
    </row>
    <row r="46" spans="1:78" x14ac:dyDescent="0.25">
      <c r="A46" s="65"/>
      <c r="B46" s="65"/>
      <c r="C46" s="65"/>
      <c r="D46" s="65" t="s">
        <v>380</v>
      </c>
      <c r="E46" s="65"/>
      <c r="F46" s="74"/>
      <c r="G46" s="75"/>
      <c r="H46" s="74"/>
      <c r="I46" s="75"/>
      <c r="J46" s="74"/>
      <c r="K46" s="75"/>
      <c r="L46" s="74"/>
      <c r="M46" s="75"/>
      <c r="N46" s="74"/>
      <c r="O46" s="75"/>
      <c r="P46" s="74"/>
      <c r="Q46" s="75"/>
      <c r="R46" s="74"/>
      <c r="S46" s="75"/>
      <c r="T46" s="74"/>
      <c r="U46" s="75"/>
      <c r="V46" s="74"/>
      <c r="W46" s="75"/>
      <c r="X46" s="74"/>
      <c r="Y46" s="75"/>
      <c r="Z46" s="74"/>
      <c r="AA46" s="75"/>
      <c r="AB46" s="74"/>
      <c r="AC46" s="75"/>
      <c r="AD46" s="74"/>
      <c r="AE46" s="75"/>
      <c r="AF46" s="74"/>
      <c r="AG46" s="75"/>
      <c r="AH46" s="74"/>
      <c r="AI46" s="75"/>
      <c r="AJ46" s="74"/>
      <c r="AK46" s="75"/>
      <c r="AL46" s="74"/>
      <c r="AM46" s="75"/>
      <c r="AN46" s="74"/>
      <c r="AO46" s="75"/>
      <c r="AP46" s="74"/>
      <c r="AQ46" s="75"/>
      <c r="AR46" s="74"/>
      <c r="AS46" s="75"/>
      <c r="AT46" s="74"/>
      <c r="AU46" s="75"/>
      <c r="AV46" s="74"/>
      <c r="AW46" s="75"/>
      <c r="AX46" s="74"/>
      <c r="AY46" s="75"/>
      <c r="AZ46" s="74"/>
      <c r="BA46" s="75"/>
      <c r="BB46" s="74"/>
      <c r="BC46" s="75"/>
      <c r="BD46" s="74"/>
      <c r="BE46" s="75"/>
      <c r="BF46" s="74"/>
      <c r="BG46" s="75"/>
      <c r="BH46" s="74"/>
      <c r="BI46" s="75"/>
      <c r="BJ46" s="74"/>
      <c r="BK46" s="75"/>
      <c r="BL46" s="74"/>
      <c r="BM46" s="75"/>
      <c r="BN46" s="74"/>
      <c r="BO46" s="75"/>
      <c r="BP46" s="74"/>
      <c r="BQ46" s="75"/>
      <c r="BR46" s="74"/>
      <c r="BS46" s="75"/>
      <c r="BT46" s="74"/>
      <c r="BU46" s="75"/>
      <c r="BV46" s="74"/>
      <c r="BW46" s="75"/>
      <c r="BX46" s="74"/>
      <c r="BY46"/>
      <c r="BZ46"/>
    </row>
    <row r="47" spans="1:78" ht="15.75" thickBot="1" x14ac:dyDescent="0.3">
      <c r="A47" s="65"/>
      <c r="B47" s="65"/>
      <c r="C47" s="65"/>
      <c r="D47" s="65"/>
      <c r="E47" s="65" t="s">
        <v>381</v>
      </c>
      <c r="F47" s="76">
        <v>0</v>
      </c>
      <c r="G47" s="75"/>
      <c r="H47" s="76">
        <v>0</v>
      </c>
      <c r="I47" s="75"/>
      <c r="J47" s="76">
        <v>0</v>
      </c>
      <c r="K47" s="75"/>
      <c r="L47" s="76">
        <v>0</v>
      </c>
      <c r="M47" s="75"/>
      <c r="N47" s="76">
        <v>0</v>
      </c>
      <c r="O47" s="75"/>
      <c r="P47" s="76">
        <f>ROUND(SUM(F47:N47),5)</f>
        <v>0</v>
      </c>
      <c r="Q47" s="75"/>
      <c r="R47" s="76">
        <v>0</v>
      </c>
      <c r="S47" s="75"/>
      <c r="T47" s="76">
        <v>0</v>
      </c>
      <c r="U47" s="75"/>
      <c r="V47" s="76">
        <v>0</v>
      </c>
      <c r="W47" s="75"/>
      <c r="X47" s="76">
        <v>0</v>
      </c>
      <c r="Y47" s="75"/>
      <c r="Z47" s="76">
        <v>0</v>
      </c>
      <c r="AA47" s="75"/>
      <c r="AB47" s="76">
        <v>0</v>
      </c>
      <c r="AC47" s="75"/>
      <c r="AD47" s="76">
        <v>0</v>
      </c>
      <c r="AE47" s="75"/>
      <c r="AF47" s="76">
        <v>0</v>
      </c>
      <c r="AG47" s="75"/>
      <c r="AH47" s="76">
        <f>ROUND(SUM(R47:AF47),5)</f>
        <v>0</v>
      </c>
      <c r="AI47" s="75"/>
      <c r="AJ47" s="76">
        <v>0</v>
      </c>
      <c r="AK47" s="75"/>
      <c r="AL47" s="76">
        <v>0</v>
      </c>
      <c r="AM47" s="75"/>
      <c r="AN47" s="76">
        <f>ROUND(SUM(AJ47:AL47),5)</f>
        <v>0</v>
      </c>
      <c r="AO47" s="75"/>
      <c r="AP47" s="76">
        <v>0</v>
      </c>
      <c r="AQ47" s="75"/>
      <c r="AR47" s="76">
        <v>0</v>
      </c>
      <c r="AS47" s="75"/>
      <c r="AT47" s="76">
        <v>0</v>
      </c>
      <c r="AU47" s="75"/>
      <c r="AV47" s="76">
        <v>0</v>
      </c>
      <c r="AW47" s="75"/>
      <c r="AX47" s="76">
        <v>0</v>
      </c>
      <c r="AY47" s="75"/>
      <c r="AZ47" s="76">
        <f>ROUND(SUM(AP47:AX47),5)</f>
        <v>0</v>
      </c>
      <c r="BA47" s="75"/>
      <c r="BB47" s="76">
        <v>0</v>
      </c>
      <c r="BC47" s="75"/>
      <c r="BD47" s="76">
        <v>0</v>
      </c>
      <c r="BE47" s="75"/>
      <c r="BF47" s="76">
        <v>600</v>
      </c>
      <c r="BG47" s="75"/>
      <c r="BH47" s="76">
        <v>0</v>
      </c>
      <c r="BI47" s="75"/>
      <c r="BJ47" s="76">
        <v>0</v>
      </c>
      <c r="BK47" s="75"/>
      <c r="BL47" s="76">
        <v>0</v>
      </c>
      <c r="BM47" s="75"/>
      <c r="BN47" s="76">
        <v>0</v>
      </c>
      <c r="BO47" s="75"/>
      <c r="BP47" s="76">
        <v>0</v>
      </c>
      <c r="BQ47" s="75"/>
      <c r="BR47" s="76">
        <v>0</v>
      </c>
      <c r="BS47" s="75"/>
      <c r="BT47" s="76">
        <f>ROUND(SUM(BB47:BR47),5)</f>
        <v>600</v>
      </c>
      <c r="BU47" s="75"/>
      <c r="BV47" s="76">
        <v>0</v>
      </c>
      <c r="BW47" s="75"/>
      <c r="BX47" s="76">
        <f>ROUND(P47+AH47+AN47+AZ47+SUM(BT47:BV47),5)</f>
        <v>600</v>
      </c>
      <c r="BY47"/>
      <c r="BZ47"/>
    </row>
    <row r="48" spans="1:78" x14ac:dyDescent="0.25">
      <c r="A48" s="65"/>
      <c r="B48" s="65"/>
      <c r="C48" s="65"/>
      <c r="D48" s="65" t="s">
        <v>382</v>
      </c>
      <c r="E48" s="65"/>
      <c r="F48" s="74">
        <f>ROUND(SUM(F46:F47),5)</f>
        <v>0</v>
      </c>
      <c r="G48" s="75"/>
      <c r="H48" s="74">
        <f>ROUND(SUM(H46:H47),5)</f>
        <v>0</v>
      </c>
      <c r="I48" s="75"/>
      <c r="J48" s="74">
        <f>ROUND(SUM(J46:J47),5)</f>
        <v>0</v>
      </c>
      <c r="K48" s="75"/>
      <c r="L48" s="74">
        <f>ROUND(SUM(L46:L47),5)</f>
        <v>0</v>
      </c>
      <c r="M48" s="75"/>
      <c r="N48" s="74">
        <f>ROUND(SUM(N46:N47),5)</f>
        <v>0</v>
      </c>
      <c r="O48" s="75"/>
      <c r="P48" s="74">
        <f>ROUND(SUM(F48:N48),5)</f>
        <v>0</v>
      </c>
      <c r="Q48" s="75"/>
      <c r="R48" s="74">
        <f>ROUND(SUM(R46:R47),5)</f>
        <v>0</v>
      </c>
      <c r="S48" s="75"/>
      <c r="T48" s="74">
        <f>ROUND(SUM(T46:T47),5)</f>
        <v>0</v>
      </c>
      <c r="U48" s="75"/>
      <c r="V48" s="74">
        <f>ROUND(SUM(V46:V47),5)</f>
        <v>0</v>
      </c>
      <c r="W48" s="75"/>
      <c r="X48" s="74">
        <f>ROUND(SUM(X46:X47),5)</f>
        <v>0</v>
      </c>
      <c r="Y48" s="75"/>
      <c r="Z48" s="74">
        <f>ROUND(SUM(Z46:Z47),5)</f>
        <v>0</v>
      </c>
      <c r="AA48" s="75"/>
      <c r="AB48" s="74">
        <f>ROUND(SUM(AB46:AB47),5)</f>
        <v>0</v>
      </c>
      <c r="AC48" s="75"/>
      <c r="AD48" s="74">
        <f>ROUND(SUM(AD46:AD47),5)</f>
        <v>0</v>
      </c>
      <c r="AE48" s="75"/>
      <c r="AF48" s="74">
        <f>ROUND(SUM(AF46:AF47),5)</f>
        <v>0</v>
      </c>
      <c r="AG48" s="75"/>
      <c r="AH48" s="74">
        <f>ROUND(SUM(R48:AF48),5)</f>
        <v>0</v>
      </c>
      <c r="AI48" s="75"/>
      <c r="AJ48" s="74">
        <f>ROUND(SUM(AJ46:AJ47),5)</f>
        <v>0</v>
      </c>
      <c r="AK48" s="75"/>
      <c r="AL48" s="74">
        <f>ROUND(SUM(AL46:AL47),5)</f>
        <v>0</v>
      </c>
      <c r="AM48" s="75"/>
      <c r="AN48" s="74">
        <f>ROUND(SUM(AJ48:AL48),5)</f>
        <v>0</v>
      </c>
      <c r="AO48" s="75"/>
      <c r="AP48" s="74">
        <f>ROUND(SUM(AP46:AP47),5)</f>
        <v>0</v>
      </c>
      <c r="AQ48" s="75"/>
      <c r="AR48" s="74">
        <f>ROUND(SUM(AR46:AR47),5)</f>
        <v>0</v>
      </c>
      <c r="AS48" s="75"/>
      <c r="AT48" s="74">
        <f>ROUND(SUM(AT46:AT47),5)</f>
        <v>0</v>
      </c>
      <c r="AU48" s="75"/>
      <c r="AV48" s="74">
        <f>ROUND(SUM(AV46:AV47),5)</f>
        <v>0</v>
      </c>
      <c r="AW48" s="75"/>
      <c r="AX48" s="74">
        <f>ROUND(SUM(AX46:AX47),5)</f>
        <v>0</v>
      </c>
      <c r="AY48" s="75"/>
      <c r="AZ48" s="74">
        <f>ROUND(SUM(AP48:AX48),5)</f>
        <v>0</v>
      </c>
      <c r="BA48" s="75"/>
      <c r="BB48" s="74">
        <f>ROUND(SUM(BB46:BB47),5)</f>
        <v>0</v>
      </c>
      <c r="BC48" s="75"/>
      <c r="BD48" s="74">
        <f>ROUND(SUM(BD46:BD47),5)</f>
        <v>0</v>
      </c>
      <c r="BE48" s="75"/>
      <c r="BF48" s="74">
        <f>ROUND(SUM(BF46:BF47),5)</f>
        <v>600</v>
      </c>
      <c r="BG48" s="75"/>
      <c r="BH48" s="74">
        <f>ROUND(SUM(BH46:BH47),5)</f>
        <v>0</v>
      </c>
      <c r="BI48" s="75"/>
      <c r="BJ48" s="74">
        <f>ROUND(SUM(BJ46:BJ47),5)</f>
        <v>0</v>
      </c>
      <c r="BK48" s="75"/>
      <c r="BL48" s="74">
        <f>ROUND(SUM(BL46:BL47),5)</f>
        <v>0</v>
      </c>
      <c r="BM48" s="75"/>
      <c r="BN48" s="74">
        <f>ROUND(SUM(BN46:BN47),5)</f>
        <v>0</v>
      </c>
      <c r="BO48" s="75"/>
      <c r="BP48" s="74">
        <f>ROUND(SUM(BP46:BP47),5)</f>
        <v>0</v>
      </c>
      <c r="BQ48" s="75"/>
      <c r="BR48" s="74">
        <f>ROUND(SUM(BR46:BR47),5)</f>
        <v>0</v>
      </c>
      <c r="BS48" s="75"/>
      <c r="BT48" s="74">
        <f>ROUND(SUM(BB48:BR48),5)</f>
        <v>600</v>
      </c>
      <c r="BU48" s="75"/>
      <c r="BV48" s="74">
        <f>ROUND(SUM(BV46:BV47),5)</f>
        <v>0</v>
      </c>
      <c r="BW48" s="75"/>
      <c r="BX48" s="74">
        <f>ROUND(P48+AH48+AN48+AZ48+SUM(BT48:BV48),5)</f>
        <v>600</v>
      </c>
      <c r="BY48"/>
      <c r="BZ48"/>
    </row>
    <row r="49" spans="1:78" s="81" customFormat="1" x14ac:dyDescent="0.25">
      <c r="A49" s="65"/>
      <c r="B49" s="65"/>
      <c r="C49" s="65"/>
      <c r="D49" s="65" t="s">
        <v>253</v>
      </c>
      <c r="E49" s="6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74"/>
      <c r="AQ49" s="75"/>
      <c r="AR49" s="74"/>
      <c r="AS49" s="75"/>
      <c r="AT49" s="74"/>
      <c r="AU49" s="75"/>
      <c r="AV49" s="74"/>
      <c r="AW49" s="75"/>
      <c r="AX49" s="74"/>
      <c r="AY49" s="75"/>
      <c r="AZ49" s="74"/>
      <c r="BA49" s="75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/>
      <c r="BZ49"/>
    </row>
    <row r="50" spans="1:78" x14ac:dyDescent="0.25">
      <c r="A50" s="65"/>
      <c r="B50" s="65"/>
      <c r="C50" s="65"/>
      <c r="D50" s="65"/>
      <c r="E50" s="65" t="s">
        <v>353</v>
      </c>
      <c r="F50" s="74">
        <v>0</v>
      </c>
      <c r="G50" s="75"/>
      <c r="H50" s="74">
        <v>0</v>
      </c>
      <c r="I50" s="75"/>
      <c r="J50" s="74">
        <v>0</v>
      </c>
      <c r="K50" s="75"/>
      <c r="L50" s="74">
        <v>0</v>
      </c>
      <c r="M50" s="75"/>
      <c r="N50" s="74">
        <v>0</v>
      </c>
      <c r="O50" s="75"/>
      <c r="P50" s="74">
        <f t="shared" ref="P50:P55" si="18">ROUND(SUM(F50:N50),5)</f>
        <v>0</v>
      </c>
      <c r="Q50" s="75"/>
      <c r="R50" s="74">
        <v>0</v>
      </c>
      <c r="S50" s="75"/>
      <c r="T50" s="74">
        <v>0</v>
      </c>
      <c r="U50" s="75"/>
      <c r="V50" s="74">
        <v>0</v>
      </c>
      <c r="W50" s="75"/>
      <c r="X50" s="74">
        <v>0</v>
      </c>
      <c r="Y50" s="75"/>
      <c r="Z50" s="74">
        <v>0</v>
      </c>
      <c r="AA50" s="75"/>
      <c r="AB50" s="74">
        <v>0</v>
      </c>
      <c r="AC50" s="75"/>
      <c r="AD50" s="74">
        <v>0</v>
      </c>
      <c r="AE50" s="75"/>
      <c r="AF50" s="74">
        <v>0</v>
      </c>
      <c r="AG50" s="75"/>
      <c r="AH50" s="74">
        <f t="shared" ref="AH50:AH55" si="19">ROUND(SUM(R50:AF50),5)</f>
        <v>0</v>
      </c>
      <c r="AI50" s="75"/>
      <c r="AJ50" s="74">
        <v>0</v>
      </c>
      <c r="AK50" s="75"/>
      <c r="AL50" s="74">
        <v>0</v>
      </c>
      <c r="AM50" s="75"/>
      <c r="AN50" s="74">
        <f t="shared" ref="AN50:AN55" si="20">ROUND(SUM(AJ50:AL50),5)</f>
        <v>0</v>
      </c>
      <c r="AO50" s="75"/>
      <c r="AP50" s="74">
        <v>0</v>
      </c>
      <c r="AQ50" s="75"/>
      <c r="AR50" s="74">
        <v>0</v>
      </c>
      <c r="AS50" s="75"/>
      <c r="AT50" s="74">
        <v>0</v>
      </c>
      <c r="AU50" s="75"/>
      <c r="AV50" s="74">
        <v>0</v>
      </c>
      <c r="AW50" s="75"/>
      <c r="AX50" s="74">
        <v>0</v>
      </c>
      <c r="AY50" s="75"/>
      <c r="AZ50" s="74">
        <f t="shared" ref="AZ50:AZ55" si="21">ROUND(SUM(AP50:AX50),5)</f>
        <v>0</v>
      </c>
      <c r="BA50" s="75"/>
      <c r="BB50" s="74">
        <v>2031</v>
      </c>
      <c r="BC50" s="75"/>
      <c r="BD50" s="74">
        <v>0</v>
      </c>
      <c r="BE50" s="75"/>
      <c r="BF50" s="74">
        <v>0</v>
      </c>
      <c r="BG50" s="75"/>
      <c r="BH50" s="74">
        <v>0</v>
      </c>
      <c r="BI50" s="75"/>
      <c r="BJ50" s="74">
        <v>0</v>
      </c>
      <c r="BK50" s="75"/>
      <c r="BL50" s="74">
        <v>0</v>
      </c>
      <c r="BM50" s="75"/>
      <c r="BN50" s="74">
        <v>0</v>
      </c>
      <c r="BO50" s="75"/>
      <c r="BP50" s="74">
        <v>0</v>
      </c>
      <c r="BQ50" s="75"/>
      <c r="BR50" s="74">
        <v>0</v>
      </c>
      <c r="BS50" s="75"/>
      <c r="BT50" s="74">
        <f t="shared" ref="BT50:BT55" si="22">ROUND(SUM(BB50:BR50),5)</f>
        <v>2031</v>
      </c>
      <c r="BU50" s="75"/>
      <c r="BV50" s="74">
        <v>0</v>
      </c>
      <c r="BW50" s="75"/>
      <c r="BX50" s="74">
        <f t="shared" ref="BX50:BX55" si="23">ROUND(P50+AH50+AN50+AZ50+SUM(BT50:BV50),5)</f>
        <v>2031</v>
      </c>
      <c r="BY50"/>
      <c r="BZ50"/>
    </row>
    <row r="51" spans="1:78" s="81" customFormat="1" x14ac:dyDescent="0.25">
      <c r="A51" s="65"/>
      <c r="B51" s="65"/>
      <c r="C51" s="65"/>
      <c r="D51" s="65"/>
      <c r="E51" s="65" t="s">
        <v>334</v>
      </c>
      <c r="F51" s="74">
        <v>850</v>
      </c>
      <c r="G51" s="75"/>
      <c r="H51" s="74">
        <v>400</v>
      </c>
      <c r="I51" s="75"/>
      <c r="J51" s="74">
        <v>0</v>
      </c>
      <c r="K51" s="75"/>
      <c r="L51" s="74">
        <v>0</v>
      </c>
      <c r="M51" s="75"/>
      <c r="N51" s="74">
        <v>0</v>
      </c>
      <c r="O51" s="75"/>
      <c r="P51" s="74">
        <f t="shared" si="18"/>
        <v>1250</v>
      </c>
      <c r="Q51" s="75"/>
      <c r="R51" s="74">
        <v>0</v>
      </c>
      <c r="S51" s="75"/>
      <c r="T51" s="74">
        <v>0</v>
      </c>
      <c r="U51" s="75"/>
      <c r="V51" s="74">
        <v>0</v>
      </c>
      <c r="W51" s="75"/>
      <c r="X51" s="74">
        <v>0</v>
      </c>
      <c r="Y51" s="75"/>
      <c r="Z51" s="74">
        <v>0</v>
      </c>
      <c r="AA51" s="75"/>
      <c r="AB51" s="74">
        <v>0</v>
      </c>
      <c r="AC51" s="75"/>
      <c r="AD51" s="74">
        <v>0</v>
      </c>
      <c r="AE51" s="75"/>
      <c r="AF51" s="74">
        <v>0</v>
      </c>
      <c r="AG51" s="75"/>
      <c r="AH51" s="74">
        <f t="shared" si="19"/>
        <v>0</v>
      </c>
      <c r="AI51" s="75"/>
      <c r="AJ51" s="74">
        <v>0</v>
      </c>
      <c r="AK51" s="75"/>
      <c r="AL51" s="74">
        <v>0</v>
      </c>
      <c r="AM51" s="75"/>
      <c r="AN51" s="74">
        <f t="shared" si="20"/>
        <v>0</v>
      </c>
      <c r="AO51" s="75"/>
      <c r="AP51" s="74">
        <v>0</v>
      </c>
      <c r="AQ51" s="75"/>
      <c r="AR51" s="74">
        <v>0</v>
      </c>
      <c r="AS51" s="75"/>
      <c r="AT51" s="74">
        <v>0</v>
      </c>
      <c r="AU51" s="75"/>
      <c r="AV51" s="74">
        <v>0</v>
      </c>
      <c r="AW51" s="75"/>
      <c r="AX51" s="74">
        <v>0</v>
      </c>
      <c r="AY51" s="75"/>
      <c r="AZ51" s="74">
        <f t="shared" si="21"/>
        <v>0</v>
      </c>
      <c r="BA51" s="75"/>
      <c r="BB51" s="74">
        <v>150</v>
      </c>
      <c r="BC51" s="75"/>
      <c r="BD51" s="74">
        <v>0</v>
      </c>
      <c r="BE51" s="75"/>
      <c r="BF51" s="74">
        <v>0</v>
      </c>
      <c r="BG51" s="75"/>
      <c r="BH51" s="74">
        <v>0</v>
      </c>
      <c r="BI51" s="75"/>
      <c r="BJ51" s="74">
        <v>0</v>
      </c>
      <c r="BK51" s="75"/>
      <c r="BL51" s="74">
        <v>0</v>
      </c>
      <c r="BM51" s="75"/>
      <c r="BN51" s="74">
        <v>0</v>
      </c>
      <c r="BO51" s="75"/>
      <c r="BP51" s="74">
        <v>0</v>
      </c>
      <c r="BQ51" s="75"/>
      <c r="BR51" s="74">
        <v>0</v>
      </c>
      <c r="BS51" s="75"/>
      <c r="BT51" s="74">
        <f t="shared" si="22"/>
        <v>150</v>
      </c>
      <c r="BU51" s="75"/>
      <c r="BV51" s="74">
        <v>0</v>
      </c>
      <c r="BW51" s="75"/>
      <c r="BX51" s="74">
        <f t="shared" si="23"/>
        <v>1400</v>
      </c>
      <c r="BY51"/>
      <c r="BZ51"/>
    </row>
    <row r="52" spans="1:78" s="81" customFormat="1" x14ac:dyDescent="0.25">
      <c r="A52" s="65"/>
      <c r="B52" s="65"/>
      <c r="C52" s="65"/>
      <c r="D52" s="65"/>
      <c r="E52" s="65" t="s">
        <v>254</v>
      </c>
      <c r="F52" s="74">
        <v>0</v>
      </c>
      <c r="G52" s="75"/>
      <c r="H52" s="74">
        <v>0</v>
      </c>
      <c r="I52" s="75"/>
      <c r="J52" s="74">
        <v>0</v>
      </c>
      <c r="K52" s="75"/>
      <c r="L52" s="74">
        <v>0</v>
      </c>
      <c r="M52" s="75"/>
      <c r="N52" s="74">
        <v>0</v>
      </c>
      <c r="O52" s="75"/>
      <c r="P52" s="74">
        <f t="shared" si="18"/>
        <v>0</v>
      </c>
      <c r="Q52" s="75"/>
      <c r="R52" s="74">
        <v>0</v>
      </c>
      <c r="S52" s="75"/>
      <c r="T52" s="74">
        <v>49</v>
      </c>
      <c r="U52" s="75"/>
      <c r="V52" s="74">
        <v>4000</v>
      </c>
      <c r="W52" s="75"/>
      <c r="X52" s="74">
        <v>198</v>
      </c>
      <c r="Y52" s="75"/>
      <c r="Z52" s="74">
        <v>0</v>
      </c>
      <c r="AA52" s="75"/>
      <c r="AB52" s="74">
        <v>0</v>
      </c>
      <c r="AC52" s="75"/>
      <c r="AD52" s="74">
        <v>0</v>
      </c>
      <c r="AE52" s="75"/>
      <c r="AF52" s="74">
        <v>0</v>
      </c>
      <c r="AG52" s="75"/>
      <c r="AH52" s="74">
        <f t="shared" si="19"/>
        <v>4247</v>
      </c>
      <c r="AI52" s="75"/>
      <c r="AJ52" s="74">
        <v>0</v>
      </c>
      <c r="AK52" s="75"/>
      <c r="AL52" s="74">
        <v>143</v>
      </c>
      <c r="AM52" s="75"/>
      <c r="AN52" s="74">
        <f t="shared" si="20"/>
        <v>143</v>
      </c>
      <c r="AO52" s="75"/>
      <c r="AP52" s="74">
        <v>0</v>
      </c>
      <c r="AQ52" s="75"/>
      <c r="AR52" s="74">
        <v>0</v>
      </c>
      <c r="AS52" s="75"/>
      <c r="AT52" s="74">
        <v>828</v>
      </c>
      <c r="AU52" s="75"/>
      <c r="AV52" s="74">
        <v>0</v>
      </c>
      <c r="AW52" s="75"/>
      <c r="AX52" s="74">
        <v>0</v>
      </c>
      <c r="AY52" s="75"/>
      <c r="AZ52" s="74">
        <f t="shared" si="21"/>
        <v>828</v>
      </c>
      <c r="BA52" s="75"/>
      <c r="BB52" s="74">
        <v>2897.99</v>
      </c>
      <c r="BC52" s="75"/>
      <c r="BD52" s="74">
        <v>0</v>
      </c>
      <c r="BE52" s="75"/>
      <c r="BF52" s="74">
        <v>0</v>
      </c>
      <c r="BG52" s="75"/>
      <c r="BH52" s="74">
        <v>0</v>
      </c>
      <c r="BI52" s="75"/>
      <c r="BJ52" s="74">
        <v>0</v>
      </c>
      <c r="BK52" s="75"/>
      <c r="BL52" s="74">
        <v>0</v>
      </c>
      <c r="BM52" s="75"/>
      <c r="BN52" s="74">
        <v>0</v>
      </c>
      <c r="BO52" s="75"/>
      <c r="BP52" s="74">
        <v>0</v>
      </c>
      <c r="BQ52" s="75"/>
      <c r="BR52" s="74">
        <v>0</v>
      </c>
      <c r="BS52" s="75"/>
      <c r="BT52" s="74">
        <f t="shared" si="22"/>
        <v>2897.99</v>
      </c>
      <c r="BU52" s="75"/>
      <c r="BV52" s="74">
        <v>0</v>
      </c>
      <c r="BW52" s="75"/>
      <c r="BX52" s="74">
        <f t="shared" si="23"/>
        <v>8115.99</v>
      </c>
      <c r="BY52"/>
      <c r="BZ52"/>
    </row>
    <row r="53" spans="1:78" x14ac:dyDescent="0.25">
      <c r="A53" s="65"/>
      <c r="B53" s="65"/>
      <c r="C53" s="65"/>
      <c r="D53" s="65"/>
      <c r="E53" s="65" t="s">
        <v>255</v>
      </c>
      <c r="F53" s="74">
        <v>0</v>
      </c>
      <c r="G53" s="75"/>
      <c r="H53" s="74">
        <v>0</v>
      </c>
      <c r="I53" s="75"/>
      <c r="J53" s="74">
        <v>0</v>
      </c>
      <c r="K53" s="75"/>
      <c r="L53" s="74">
        <v>0</v>
      </c>
      <c r="M53" s="75"/>
      <c r="N53" s="74">
        <v>0</v>
      </c>
      <c r="O53" s="75"/>
      <c r="P53" s="74">
        <f t="shared" si="18"/>
        <v>0</v>
      </c>
      <c r="Q53" s="75"/>
      <c r="R53" s="74">
        <v>0</v>
      </c>
      <c r="S53" s="75"/>
      <c r="T53" s="74">
        <v>0</v>
      </c>
      <c r="U53" s="75"/>
      <c r="V53" s="74">
        <v>0</v>
      </c>
      <c r="W53" s="75"/>
      <c r="X53" s="74">
        <v>0</v>
      </c>
      <c r="Y53" s="75"/>
      <c r="Z53" s="74">
        <v>900</v>
      </c>
      <c r="AA53" s="75"/>
      <c r="AB53" s="74">
        <v>0</v>
      </c>
      <c r="AC53" s="75"/>
      <c r="AD53" s="74">
        <v>0</v>
      </c>
      <c r="AE53" s="75"/>
      <c r="AF53" s="74">
        <v>0</v>
      </c>
      <c r="AG53" s="75"/>
      <c r="AH53" s="74">
        <f t="shared" si="19"/>
        <v>900</v>
      </c>
      <c r="AI53" s="75"/>
      <c r="AJ53" s="74">
        <v>0</v>
      </c>
      <c r="AK53" s="75"/>
      <c r="AL53" s="74">
        <v>0</v>
      </c>
      <c r="AM53" s="75"/>
      <c r="AN53" s="74">
        <f t="shared" si="20"/>
        <v>0</v>
      </c>
      <c r="AO53" s="75"/>
      <c r="AP53" s="74">
        <v>0</v>
      </c>
      <c r="AQ53" s="75"/>
      <c r="AR53" s="74">
        <v>0</v>
      </c>
      <c r="AS53" s="75"/>
      <c r="AT53" s="74">
        <v>0</v>
      </c>
      <c r="AU53" s="75"/>
      <c r="AV53" s="74">
        <v>0</v>
      </c>
      <c r="AW53" s="75"/>
      <c r="AX53" s="74">
        <v>0</v>
      </c>
      <c r="AY53" s="75"/>
      <c r="AZ53" s="74">
        <f t="shared" si="21"/>
        <v>0</v>
      </c>
      <c r="BA53" s="75"/>
      <c r="BB53" s="74">
        <v>67</v>
      </c>
      <c r="BC53" s="75"/>
      <c r="BD53" s="74">
        <v>0</v>
      </c>
      <c r="BE53" s="75"/>
      <c r="BF53" s="74">
        <v>0</v>
      </c>
      <c r="BG53" s="75"/>
      <c r="BH53" s="74">
        <v>0</v>
      </c>
      <c r="BI53" s="75"/>
      <c r="BJ53" s="74">
        <v>0</v>
      </c>
      <c r="BK53" s="75"/>
      <c r="BL53" s="74">
        <v>0</v>
      </c>
      <c r="BM53" s="75"/>
      <c r="BN53" s="74">
        <v>0</v>
      </c>
      <c r="BO53" s="75"/>
      <c r="BP53" s="74">
        <v>0</v>
      </c>
      <c r="BQ53" s="75"/>
      <c r="BR53" s="74">
        <v>84.36</v>
      </c>
      <c r="BS53" s="75"/>
      <c r="BT53" s="74">
        <f t="shared" si="22"/>
        <v>151.36000000000001</v>
      </c>
      <c r="BU53" s="75"/>
      <c r="BV53" s="74">
        <v>0</v>
      </c>
      <c r="BW53" s="75"/>
      <c r="BX53" s="74">
        <f t="shared" si="23"/>
        <v>1051.3599999999999</v>
      </c>
      <c r="BY53"/>
      <c r="BZ53"/>
    </row>
    <row r="54" spans="1:78" ht="15.75" thickBot="1" x14ac:dyDescent="0.3">
      <c r="A54" s="65"/>
      <c r="B54" s="65"/>
      <c r="C54" s="65"/>
      <c r="D54" s="65"/>
      <c r="E54" s="65" t="s">
        <v>335</v>
      </c>
      <c r="F54" s="76">
        <v>0</v>
      </c>
      <c r="G54" s="75"/>
      <c r="H54" s="76">
        <v>0</v>
      </c>
      <c r="I54" s="75"/>
      <c r="J54" s="76">
        <v>0</v>
      </c>
      <c r="K54" s="75"/>
      <c r="L54" s="76">
        <v>0</v>
      </c>
      <c r="M54" s="75"/>
      <c r="N54" s="76">
        <v>0</v>
      </c>
      <c r="O54" s="75"/>
      <c r="P54" s="76">
        <f t="shared" si="18"/>
        <v>0</v>
      </c>
      <c r="Q54" s="75"/>
      <c r="R54" s="76">
        <v>0</v>
      </c>
      <c r="S54" s="75"/>
      <c r="T54" s="76">
        <v>0</v>
      </c>
      <c r="U54" s="75"/>
      <c r="V54" s="76">
        <v>0</v>
      </c>
      <c r="W54" s="75"/>
      <c r="X54" s="76">
        <v>0</v>
      </c>
      <c r="Y54" s="75"/>
      <c r="Z54" s="76">
        <v>0</v>
      </c>
      <c r="AA54" s="75"/>
      <c r="AB54" s="76">
        <v>0</v>
      </c>
      <c r="AC54" s="75"/>
      <c r="AD54" s="76">
        <v>0</v>
      </c>
      <c r="AE54" s="75"/>
      <c r="AF54" s="76">
        <v>0</v>
      </c>
      <c r="AG54" s="75"/>
      <c r="AH54" s="76">
        <f t="shared" si="19"/>
        <v>0</v>
      </c>
      <c r="AI54" s="75"/>
      <c r="AJ54" s="76">
        <v>1200</v>
      </c>
      <c r="AK54" s="75"/>
      <c r="AL54" s="76">
        <v>0</v>
      </c>
      <c r="AM54" s="75"/>
      <c r="AN54" s="76">
        <f t="shared" si="20"/>
        <v>1200</v>
      </c>
      <c r="AO54" s="75"/>
      <c r="AP54" s="76">
        <v>0</v>
      </c>
      <c r="AQ54" s="75"/>
      <c r="AR54" s="76">
        <v>0</v>
      </c>
      <c r="AS54" s="75"/>
      <c r="AT54" s="76">
        <v>0</v>
      </c>
      <c r="AU54" s="75"/>
      <c r="AV54" s="76">
        <v>0</v>
      </c>
      <c r="AW54" s="75"/>
      <c r="AX54" s="76">
        <v>0</v>
      </c>
      <c r="AY54" s="75"/>
      <c r="AZ54" s="76">
        <f t="shared" si="21"/>
        <v>0</v>
      </c>
      <c r="BA54" s="75"/>
      <c r="BB54" s="76">
        <v>0</v>
      </c>
      <c r="BC54" s="75"/>
      <c r="BD54" s="76">
        <v>0</v>
      </c>
      <c r="BE54" s="75"/>
      <c r="BF54" s="76">
        <v>0</v>
      </c>
      <c r="BG54" s="75"/>
      <c r="BH54" s="76">
        <v>0</v>
      </c>
      <c r="BI54" s="75"/>
      <c r="BJ54" s="76">
        <v>0</v>
      </c>
      <c r="BK54" s="75"/>
      <c r="BL54" s="76">
        <v>0</v>
      </c>
      <c r="BM54" s="75"/>
      <c r="BN54" s="76">
        <v>0</v>
      </c>
      <c r="BO54" s="75"/>
      <c r="BP54" s="76">
        <v>0</v>
      </c>
      <c r="BQ54" s="75"/>
      <c r="BR54" s="76">
        <v>0</v>
      </c>
      <c r="BS54" s="75"/>
      <c r="BT54" s="76">
        <f t="shared" si="22"/>
        <v>0</v>
      </c>
      <c r="BU54" s="75"/>
      <c r="BV54" s="76">
        <v>0</v>
      </c>
      <c r="BW54" s="75"/>
      <c r="BX54" s="76">
        <f t="shared" si="23"/>
        <v>1200</v>
      </c>
      <c r="BY54"/>
      <c r="BZ54"/>
    </row>
    <row r="55" spans="1:78" x14ac:dyDescent="0.25">
      <c r="A55" s="65"/>
      <c r="B55" s="65"/>
      <c r="C55" s="65"/>
      <c r="D55" s="65" t="s">
        <v>256</v>
      </c>
      <c r="E55" s="65"/>
      <c r="F55" s="74">
        <f>ROUND(SUM(F49:F54),5)</f>
        <v>850</v>
      </c>
      <c r="G55" s="75"/>
      <c r="H55" s="74">
        <f>ROUND(SUM(H49:H54),5)</f>
        <v>400</v>
      </c>
      <c r="I55" s="75"/>
      <c r="J55" s="74">
        <f>ROUND(SUM(J49:J54),5)</f>
        <v>0</v>
      </c>
      <c r="K55" s="75"/>
      <c r="L55" s="74">
        <f>ROUND(SUM(L49:L54),5)</f>
        <v>0</v>
      </c>
      <c r="M55" s="75"/>
      <c r="N55" s="74">
        <f>ROUND(SUM(N49:N54),5)</f>
        <v>0</v>
      </c>
      <c r="O55" s="75"/>
      <c r="P55" s="74">
        <f t="shared" si="18"/>
        <v>1250</v>
      </c>
      <c r="Q55" s="75"/>
      <c r="R55" s="74">
        <f>ROUND(SUM(R49:R54),5)</f>
        <v>0</v>
      </c>
      <c r="S55" s="75"/>
      <c r="T55" s="74">
        <f>ROUND(SUM(T49:T54),5)</f>
        <v>49</v>
      </c>
      <c r="U55" s="75"/>
      <c r="V55" s="74">
        <f>ROUND(SUM(V49:V54),5)</f>
        <v>4000</v>
      </c>
      <c r="W55" s="75"/>
      <c r="X55" s="74">
        <f>ROUND(SUM(X49:X54),5)</f>
        <v>198</v>
      </c>
      <c r="Y55" s="75"/>
      <c r="Z55" s="74">
        <f>ROUND(SUM(Z49:Z54),5)</f>
        <v>900</v>
      </c>
      <c r="AA55" s="75"/>
      <c r="AB55" s="74">
        <f>ROUND(SUM(AB49:AB54),5)</f>
        <v>0</v>
      </c>
      <c r="AC55" s="75"/>
      <c r="AD55" s="74">
        <f>ROUND(SUM(AD49:AD54),5)</f>
        <v>0</v>
      </c>
      <c r="AE55" s="75"/>
      <c r="AF55" s="74">
        <f>ROUND(SUM(AF49:AF54),5)</f>
        <v>0</v>
      </c>
      <c r="AG55" s="75"/>
      <c r="AH55" s="74">
        <f t="shared" si="19"/>
        <v>5147</v>
      </c>
      <c r="AI55" s="75"/>
      <c r="AJ55" s="74">
        <f>ROUND(SUM(AJ49:AJ54),5)</f>
        <v>1200</v>
      </c>
      <c r="AK55" s="75"/>
      <c r="AL55" s="74">
        <f>ROUND(SUM(AL49:AL54),5)</f>
        <v>143</v>
      </c>
      <c r="AM55" s="75"/>
      <c r="AN55" s="74">
        <f t="shared" si="20"/>
        <v>1343</v>
      </c>
      <c r="AO55" s="75"/>
      <c r="AP55" s="74">
        <f>ROUND(SUM(AP49:AP54),5)</f>
        <v>0</v>
      </c>
      <c r="AQ55" s="75"/>
      <c r="AR55" s="74">
        <f>ROUND(SUM(AR49:AR54),5)</f>
        <v>0</v>
      </c>
      <c r="AS55" s="75"/>
      <c r="AT55" s="74">
        <f>ROUND(SUM(AT49:AT54),5)</f>
        <v>828</v>
      </c>
      <c r="AU55" s="75"/>
      <c r="AV55" s="74">
        <f>ROUND(SUM(AV49:AV54),5)</f>
        <v>0</v>
      </c>
      <c r="AW55" s="75"/>
      <c r="AX55" s="74">
        <f>ROUND(SUM(AX49:AX54),5)</f>
        <v>0</v>
      </c>
      <c r="AY55" s="75"/>
      <c r="AZ55" s="74">
        <f t="shared" si="21"/>
        <v>828</v>
      </c>
      <c r="BA55" s="75"/>
      <c r="BB55" s="74">
        <f>ROUND(SUM(BB49:BB54),5)</f>
        <v>5145.99</v>
      </c>
      <c r="BC55" s="75"/>
      <c r="BD55" s="74">
        <f>ROUND(SUM(BD49:BD54),5)</f>
        <v>0</v>
      </c>
      <c r="BE55" s="75"/>
      <c r="BF55" s="74">
        <f>ROUND(SUM(BF49:BF54),5)</f>
        <v>0</v>
      </c>
      <c r="BG55" s="75"/>
      <c r="BH55" s="74">
        <f>ROUND(SUM(BH49:BH54),5)</f>
        <v>0</v>
      </c>
      <c r="BI55" s="75"/>
      <c r="BJ55" s="74">
        <f>ROUND(SUM(BJ49:BJ54),5)</f>
        <v>0</v>
      </c>
      <c r="BK55" s="75"/>
      <c r="BL55" s="74">
        <f>ROUND(SUM(BL49:BL54),5)</f>
        <v>0</v>
      </c>
      <c r="BM55" s="75"/>
      <c r="BN55" s="74">
        <f>ROUND(SUM(BN49:BN54),5)</f>
        <v>0</v>
      </c>
      <c r="BO55" s="75"/>
      <c r="BP55" s="74">
        <f>ROUND(SUM(BP49:BP54),5)</f>
        <v>0</v>
      </c>
      <c r="BQ55" s="75"/>
      <c r="BR55" s="74">
        <f>ROUND(SUM(BR49:BR54),5)</f>
        <v>84.36</v>
      </c>
      <c r="BS55" s="75"/>
      <c r="BT55" s="74">
        <f t="shared" si="22"/>
        <v>5230.3500000000004</v>
      </c>
      <c r="BU55" s="75"/>
      <c r="BV55" s="74">
        <f>ROUND(SUM(BV49:BV54),5)</f>
        <v>0</v>
      </c>
      <c r="BW55" s="75"/>
      <c r="BX55" s="74">
        <f t="shared" si="23"/>
        <v>13798.35</v>
      </c>
      <c r="BY55"/>
      <c r="BZ55"/>
    </row>
    <row r="56" spans="1:78" x14ac:dyDescent="0.25">
      <c r="A56" s="65"/>
      <c r="B56" s="65"/>
      <c r="C56" s="65"/>
      <c r="D56" s="65" t="s">
        <v>257</v>
      </c>
      <c r="E56" s="6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74"/>
      <c r="W56" s="75"/>
      <c r="X56" s="74"/>
      <c r="Y56" s="75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74"/>
      <c r="AS56" s="75"/>
      <c r="AT56" s="74"/>
      <c r="AU56" s="75"/>
      <c r="AV56" s="74"/>
      <c r="AW56" s="75"/>
      <c r="AX56" s="74"/>
      <c r="AY56" s="75"/>
      <c r="AZ56" s="74"/>
      <c r="BA56" s="75"/>
      <c r="BB56" s="74"/>
      <c r="BC56" s="75"/>
      <c r="BD56" s="74"/>
      <c r="BE56" s="75"/>
      <c r="BF56" s="74"/>
      <c r="BG56" s="75"/>
      <c r="BH56" s="74"/>
      <c r="BI56" s="75"/>
      <c r="BJ56" s="74"/>
      <c r="BK56" s="75"/>
      <c r="BL56" s="74"/>
      <c r="BM56" s="75"/>
      <c r="BN56" s="74"/>
      <c r="BO56" s="75"/>
      <c r="BP56" s="74"/>
      <c r="BQ56" s="75"/>
      <c r="BR56" s="74"/>
      <c r="BS56" s="75"/>
      <c r="BT56" s="74"/>
      <c r="BU56" s="75"/>
      <c r="BV56" s="74"/>
      <c r="BW56" s="75"/>
      <c r="BX56" s="74"/>
      <c r="BY56"/>
      <c r="BZ56"/>
    </row>
    <row r="57" spans="1:78" ht="15.75" thickBot="1" x14ac:dyDescent="0.3">
      <c r="A57" s="65"/>
      <c r="B57" s="65"/>
      <c r="C57" s="65"/>
      <c r="D57" s="65"/>
      <c r="E57" s="65" t="s">
        <v>258</v>
      </c>
      <c r="F57" s="77">
        <v>0</v>
      </c>
      <c r="G57" s="75"/>
      <c r="H57" s="77">
        <v>0</v>
      </c>
      <c r="I57" s="75"/>
      <c r="J57" s="77">
        <v>0</v>
      </c>
      <c r="K57" s="75"/>
      <c r="L57" s="77">
        <v>0</v>
      </c>
      <c r="M57" s="75"/>
      <c r="N57" s="77">
        <v>0</v>
      </c>
      <c r="O57" s="75"/>
      <c r="P57" s="77">
        <f>ROUND(SUM(F57:N57),5)</f>
        <v>0</v>
      </c>
      <c r="Q57" s="75"/>
      <c r="R57" s="77">
        <v>0</v>
      </c>
      <c r="S57" s="75"/>
      <c r="T57" s="77">
        <v>0</v>
      </c>
      <c r="U57" s="75"/>
      <c r="V57" s="77">
        <v>0</v>
      </c>
      <c r="W57" s="75"/>
      <c r="X57" s="77">
        <v>0</v>
      </c>
      <c r="Y57" s="75"/>
      <c r="Z57" s="77">
        <v>0</v>
      </c>
      <c r="AA57" s="75"/>
      <c r="AB57" s="77">
        <v>0</v>
      </c>
      <c r="AC57" s="75"/>
      <c r="AD57" s="77">
        <v>0</v>
      </c>
      <c r="AE57" s="75"/>
      <c r="AF57" s="77">
        <v>0</v>
      </c>
      <c r="AG57" s="75"/>
      <c r="AH57" s="77">
        <f>ROUND(SUM(R57:AF57),5)</f>
        <v>0</v>
      </c>
      <c r="AI57" s="75"/>
      <c r="AJ57" s="77">
        <v>0</v>
      </c>
      <c r="AK57" s="75"/>
      <c r="AL57" s="77">
        <v>0</v>
      </c>
      <c r="AM57" s="75"/>
      <c r="AN57" s="77">
        <f>ROUND(SUM(AJ57:AL57),5)</f>
        <v>0</v>
      </c>
      <c r="AO57" s="75"/>
      <c r="AP57" s="77">
        <v>0</v>
      </c>
      <c r="AQ57" s="75"/>
      <c r="AR57" s="77">
        <v>0</v>
      </c>
      <c r="AS57" s="75"/>
      <c r="AT57" s="77">
        <v>0</v>
      </c>
      <c r="AU57" s="75"/>
      <c r="AV57" s="77">
        <v>0</v>
      </c>
      <c r="AW57" s="75"/>
      <c r="AX57" s="77">
        <v>0</v>
      </c>
      <c r="AY57" s="75"/>
      <c r="AZ57" s="77">
        <f>ROUND(SUM(AP57:AX57),5)</f>
        <v>0</v>
      </c>
      <c r="BA57" s="75"/>
      <c r="BB57" s="77">
        <v>407</v>
      </c>
      <c r="BC57" s="75"/>
      <c r="BD57" s="77">
        <v>0</v>
      </c>
      <c r="BE57" s="75"/>
      <c r="BF57" s="77">
        <v>0</v>
      </c>
      <c r="BG57" s="75"/>
      <c r="BH57" s="77">
        <v>0</v>
      </c>
      <c r="BI57" s="75"/>
      <c r="BJ57" s="77">
        <v>0</v>
      </c>
      <c r="BK57" s="75"/>
      <c r="BL57" s="77">
        <v>0</v>
      </c>
      <c r="BM57" s="75"/>
      <c r="BN57" s="77">
        <v>0</v>
      </c>
      <c r="BO57" s="75"/>
      <c r="BP57" s="77">
        <v>0</v>
      </c>
      <c r="BQ57" s="75"/>
      <c r="BR57" s="77">
        <v>0</v>
      </c>
      <c r="BS57" s="75"/>
      <c r="BT57" s="77">
        <f>ROUND(SUM(BB57:BR57),5)</f>
        <v>407</v>
      </c>
      <c r="BU57" s="75"/>
      <c r="BV57" s="77">
        <v>0</v>
      </c>
      <c r="BW57" s="75"/>
      <c r="BX57" s="77">
        <f>ROUND(P57+AH57+AN57+AZ57+SUM(BT57:BV57),5)</f>
        <v>407</v>
      </c>
      <c r="BY57"/>
      <c r="BZ57"/>
    </row>
    <row r="58" spans="1:78" s="81" customFormat="1" ht="15.75" thickBot="1" x14ac:dyDescent="0.3">
      <c r="A58" s="65"/>
      <c r="B58" s="65"/>
      <c r="C58" s="65"/>
      <c r="D58" s="65" t="s">
        <v>259</v>
      </c>
      <c r="E58" s="65"/>
      <c r="F58" s="79">
        <f>ROUND(SUM(F56:F57),5)</f>
        <v>0</v>
      </c>
      <c r="G58" s="75"/>
      <c r="H58" s="79">
        <f>ROUND(SUM(H56:H57),5)</f>
        <v>0</v>
      </c>
      <c r="I58" s="75"/>
      <c r="J58" s="79">
        <f>ROUND(SUM(J56:J57),5)</f>
        <v>0</v>
      </c>
      <c r="K58" s="75"/>
      <c r="L58" s="79">
        <f>ROUND(SUM(L56:L57),5)</f>
        <v>0</v>
      </c>
      <c r="M58" s="75"/>
      <c r="N58" s="79">
        <f>ROUND(SUM(N56:N57),5)</f>
        <v>0</v>
      </c>
      <c r="O58" s="75"/>
      <c r="P58" s="79">
        <f>ROUND(SUM(F58:N58),5)</f>
        <v>0</v>
      </c>
      <c r="Q58" s="75"/>
      <c r="R58" s="79">
        <f>ROUND(SUM(R56:R57),5)</f>
        <v>0</v>
      </c>
      <c r="S58" s="75"/>
      <c r="T58" s="79">
        <f>ROUND(SUM(T56:T57),5)</f>
        <v>0</v>
      </c>
      <c r="U58" s="75"/>
      <c r="V58" s="79">
        <f>ROUND(SUM(V56:V57),5)</f>
        <v>0</v>
      </c>
      <c r="W58" s="75"/>
      <c r="X58" s="79">
        <f>ROUND(SUM(X56:X57),5)</f>
        <v>0</v>
      </c>
      <c r="Y58" s="75"/>
      <c r="Z58" s="79">
        <f>ROUND(SUM(Z56:Z57),5)</f>
        <v>0</v>
      </c>
      <c r="AA58" s="75"/>
      <c r="AB58" s="79">
        <f>ROUND(SUM(AB56:AB57),5)</f>
        <v>0</v>
      </c>
      <c r="AC58" s="75"/>
      <c r="AD58" s="79">
        <f>ROUND(SUM(AD56:AD57),5)</f>
        <v>0</v>
      </c>
      <c r="AE58" s="75"/>
      <c r="AF58" s="79">
        <f>ROUND(SUM(AF56:AF57),5)</f>
        <v>0</v>
      </c>
      <c r="AG58" s="75"/>
      <c r="AH58" s="79">
        <f>ROUND(SUM(R58:AF58),5)</f>
        <v>0</v>
      </c>
      <c r="AI58" s="75"/>
      <c r="AJ58" s="79">
        <f>ROUND(SUM(AJ56:AJ57),5)</f>
        <v>0</v>
      </c>
      <c r="AK58" s="75"/>
      <c r="AL58" s="79">
        <f>ROUND(SUM(AL56:AL57),5)</f>
        <v>0</v>
      </c>
      <c r="AM58" s="75"/>
      <c r="AN58" s="79">
        <f>ROUND(SUM(AJ58:AL58),5)</f>
        <v>0</v>
      </c>
      <c r="AO58" s="75"/>
      <c r="AP58" s="79">
        <f>ROUND(SUM(AP56:AP57),5)</f>
        <v>0</v>
      </c>
      <c r="AQ58" s="75"/>
      <c r="AR58" s="79">
        <f>ROUND(SUM(AR56:AR57),5)</f>
        <v>0</v>
      </c>
      <c r="AS58" s="75"/>
      <c r="AT58" s="79">
        <f>ROUND(SUM(AT56:AT57),5)</f>
        <v>0</v>
      </c>
      <c r="AU58" s="75"/>
      <c r="AV58" s="79">
        <f>ROUND(SUM(AV56:AV57),5)</f>
        <v>0</v>
      </c>
      <c r="AW58" s="75"/>
      <c r="AX58" s="79">
        <f>ROUND(SUM(AX56:AX57),5)</f>
        <v>0</v>
      </c>
      <c r="AY58" s="75"/>
      <c r="AZ58" s="79">
        <f>ROUND(SUM(AP58:AX58),5)</f>
        <v>0</v>
      </c>
      <c r="BA58" s="75"/>
      <c r="BB58" s="79">
        <f>ROUND(SUM(BB56:BB57),5)</f>
        <v>407</v>
      </c>
      <c r="BC58" s="75"/>
      <c r="BD58" s="79">
        <f>ROUND(SUM(BD56:BD57),5)</f>
        <v>0</v>
      </c>
      <c r="BE58" s="75"/>
      <c r="BF58" s="79">
        <f>ROUND(SUM(BF56:BF57),5)</f>
        <v>0</v>
      </c>
      <c r="BG58" s="75"/>
      <c r="BH58" s="79">
        <f>ROUND(SUM(BH56:BH57),5)</f>
        <v>0</v>
      </c>
      <c r="BI58" s="75"/>
      <c r="BJ58" s="79">
        <f>ROUND(SUM(BJ56:BJ57),5)</f>
        <v>0</v>
      </c>
      <c r="BK58" s="75"/>
      <c r="BL58" s="79">
        <f>ROUND(SUM(BL56:BL57),5)</f>
        <v>0</v>
      </c>
      <c r="BM58" s="75"/>
      <c r="BN58" s="79">
        <f>ROUND(SUM(BN56:BN57),5)</f>
        <v>0</v>
      </c>
      <c r="BO58" s="75"/>
      <c r="BP58" s="79">
        <f>ROUND(SUM(BP56:BP57),5)</f>
        <v>0</v>
      </c>
      <c r="BQ58" s="75"/>
      <c r="BR58" s="79">
        <f>ROUND(SUM(BR56:BR57),5)</f>
        <v>0</v>
      </c>
      <c r="BS58" s="75"/>
      <c r="BT58" s="79">
        <f>ROUND(SUM(BB58:BR58),5)</f>
        <v>407</v>
      </c>
      <c r="BU58" s="75"/>
      <c r="BV58" s="79">
        <f>ROUND(SUM(BV56:BV57),5)</f>
        <v>0</v>
      </c>
      <c r="BW58" s="75"/>
      <c r="BX58" s="79">
        <f>ROUND(P58+AH58+AN58+AZ58+SUM(BT58:BV58),5)</f>
        <v>407</v>
      </c>
      <c r="BY58"/>
      <c r="BZ58"/>
    </row>
    <row r="59" spans="1:78" ht="15.75" thickBot="1" x14ac:dyDescent="0.3">
      <c r="A59" s="65"/>
      <c r="B59" s="65"/>
      <c r="C59" s="65" t="s">
        <v>260</v>
      </c>
      <c r="D59" s="65"/>
      <c r="E59" s="65"/>
      <c r="F59" s="78">
        <f>ROUND(F20+F23+F29+F34+F41+F45+F48+F55+F58,5)</f>
        <v>850</v>
      </c>
      <c r="G59" s="75"/>
      <c r="H59" s="78">
        <f>ROUND(H20+H23+H29+H34+H41+H45+H48+H55+H58,5)</f>
        <v>719.28</v>
      </c>
      <c r="I59" s="75"/>
      <c r="J59" s="78">
        <f>ROUND(J20+J23+J29+J34+J41+J45+J48+J55+J58,5)</f>
        <v>2468.8000000000002</v>
      </c>
      <c r="K59" s="75"/>
      <c r="L59" s="78">
        <f>ROUND(L20+L23+L29+L34+L41+L45+L48+L55+L58,5)</f>
        <v>26.31</v>
      </c>
      <c r="M59" s="75"/>
      <c r="N59" s="78">
        <f>ROUND(N20+N23+N29+N34+N41+N45+N48+N55+N58,5)</f>
        <v>4640.71</v>
      </c>
      <c r="O59" s="75"/>
      <c r="P59" s="78">
        <f>ROUND(SUM(F59:N59),5)</f>
        <v>8705.1</v>
      </c>
      <c r="Q59" s="75"/>
      <c r="R59" s="78">
        <f>ROUND(R20+R23+R29+R34+R41+R45+R48+R55+R58,5)</f>
        <v>292.36</v>
      </c>
      <c r="S59" s="75"/>
      <c r="T59" s="78">
        <f>ROUND(T20+T23+T29+T34+T41+T45+T48+T55+T58,5)</f>
        <v>776.7</v>
      </c>
      <c r="U59" s="75"/>
      <c r="V59" s="78">
        <f>ROUND(V20+V23+V29+V34+V41+V45+V48+V55+V58,5)</f>
        <v>4000</v>
      </c>
      <c r="W59" s="75"/>
      <c r="X59" s="78">
        <f>ROUND(X20+X23+X29+X34+X41+X45+X48+X55+X58,5)</f>
        <v>888.91</v>
      </c>
      <c r="Y59" s="75"/>
      <c r="Z59" s="78">
        <f>ROUND(Z20+Z23+Z29+Z34+Z41+Z45+Z48+Z55+Z58,5)</f>
        <v>5678.8</v>
      </c>
      <c r="AA59" s="75"/>
      <c r="AB59" s="78">
        <f>ROUND(AB20+AB23+AB29+AB34+AB41+AB45+AB48+AB55+AB58,5)</f>
        <v>3646.98</v>
      </c>
      <c r="AC59" s="75"/>
      <c r="AD59" s="78">
        <f>ROUND(AD20+AD23+AD29+AD34+AD41+AD45+AD48+AD55+AD58,5)</f>
        <v>3738.09</v>
      </c>
      <c r="AE59" s="75"/>
      <c r="AF59" s="78">
        <f>ROUND(AF20+AF23+AF29+AF34+AF41+AF45+AF48+AF55+AF58,5)</f>
        <v>3412.7</v>
      </c>
      <c r="AG59" s="75"/>
      <c r="AH59" s="78">
        <f>ROUND(SUM(R59:AF59),5)</f>
        <v>22434.54</v>
      </c>
      <c r="AI59" s="75"/>
      <c r="AJ59" s="78">
        <f>ROUND(AJ20+AJ23+AJ29+AJ34+AJ41+AJ45+AJ48+AJ55+AJ58,5)</f>
        <v>1200</v>
      </c>
      <c r="AK59" s="75"/>
      <c r="AL59" s="78">
        <f>ROUND(AL20+AL23+AL29+AL34+AL41+AL45+AL48+AL55+AL58,5)</f>
        <v>143</v>
      </c>
      <c r="AM59" s="75"/>
      <c r="AN59" s="78">
        <f>ROUND(SUM(AJ59:AL59),5)</f>
        <v>1343</v>
      </c>
      <c r="AO59" s="75"/>
      <c r="AP59" s="78">
        <f>ROUND(AP20+AP23+AP29+AP34+AP41+AP45+AP48+AP55+AP58,5)</f>
        <v>0</v>
      </c>
      <c r="AQ59" s="75"/>
      <c r="AR59" s="78">
        <f>ROUND(AR20+AR23+AR29+AR34+AR41+AR45+AR48+AR55+AR58,5)</f>
        <v>1543.19</v>
      </c>
      <c r="AS59" s="75"/>
      <c r="AT59" s="78">
        <f>ROUND(AT20+AT23+AT29+AT34+AT41+AT45+AT48+AT55+AT58,5)</f>
        <v>828</v>
      </c>
      <c r="AU59" s="75"/>
      <c r="AV59" s="78">
        <f>ROUND(AV20+AV23+AV29+AV34+AV41+AV45+AV48+AV55+AV58,5)</f>
        <v>0</v>
      </c>
      <c r="AW59" s="75"/>
      <c r="AX59" s="78">
        <f>ROUND(AX20+AX23+AX29+AX34+AX41+AX45+AX48+AX55+AX58,5)</f>
        <v>0</v>
      </c>
      <c r="AY59" s="75"/>
      <c r="AZ59" s="78">
        <f>ROUND(SUM(AP59:AX59),5)</f>
        <v>2371.19</v>
      </c>
      <c r="BA59" s="75"/>
      <c r="BB59" s="78">
        <f>ROUND(BB20+BB23+BB29+BB34+BB41+BB45+BB48+BB55+BB58,5)</f>
        <v>69217.11</v>
      </c>
      <c r="BC59" s="75"/>
      <c r="BD59" s="78">
        <f>ROUND(BD20+BD23+BD29+BD34+BD41+BD45+BD48+BD55+BD58,5)</f>
        <v>6481.95</v>
      </c>
      <c r="BE59" s="75"/>
      <c r="BF59" s="78">
        <f>ROUND(BF20+BF23+BF29+BF34+BF41+BF45+BF48+BF55+BF58,5)</f>
        <v>600</v>
      </c>
      <c r="BG59" s="75"/>
      <c r="BH59" s="78">
        <f>ROUND(BH20+BH23+BH29+BH34+BH41+BH45+BH48+BH55+BH58,5)</f>
        <v>926.1</v>
      </c>
      <c r="BI59" s="75"/>
      <c r="BJ59" s="78">
        <f>ROUND(BJ20+BJ23+BJ29+BJ34+BJ41+BJ45+BJ48+BJ55+BJ58,5)</f>
        <v>2003.6</v>
      </c>
      <c r="BK59" s="75"/>
      <c r="BL59" s="78">
        <f>ROUND(BL20+BL23+BL29+BL34+BL41+BL45+BL48+BL55+BL58,5)</f>
        <v>0</v>
      </c>
      <c r="BM59" s="75"/>
      <c r="BN59" s="78">
        <f>ROUND(BN20+BN23+BN29+BN34+BN41+BN45+BN48+BN55+BN58,5)</f>
        <v>0</v>
      </c>
      <c r="BO59" s="75"/>
      <c r="BP59" s="78">
        <f>ROUND(BP20+BP23+BP29+BP34+BP41+BP45+BP48+BP55+BP58,5)</f>
        <v>810.03</v>
      </c>
      <c r="BQ59" s="75"/>
      <c r="BR59" s="78">
        <f>ROUND(BR20+BR23+BR29+BR34+BR41+BR45+BR48+BR55+BR58,5)</f>
        <v>84.36</v>
      </c>
      <c r="BS59" s="75"/>
      <c r="BT59" s="78">
        <f>ROUND(SUM(BB59:BR59),5)</f>
        <v>80123.149999999994</v>
      </c>
      <c r="BU59" s="75"/>
      <c r="BV59" s="78">
        <f>ROUND(BV20+BV23+BV29+BV34+BV41+BV45+BV48+BV55+BV58,5)</f>
        <v>0</v>
      </c>
      <c r="BW59" s="75"/>
      <c r="BX59" s="78">
        <f>ROUND(P59+AH59+AN59+AZ59+SUM(BT59:BV59),5)</f>
        <v>114976.98</v>
      </c>
      <c r="BY59"/>
      <c r="BZ59"/>
    </row>
    <row r="60" spans="1:78" s="81" customFormat="1" x14ac:dyDescent="0.25">
      <c r="A60" s="65"/>
      <c r="B60" s="65" t="s">
        <v>261</v>
      </c>
      <c r="C60" s="65"/>
      <c r="D60" s="65"/>
      <c r="E60" s="65"/>
      <c r="F60" s="74">
        <f>ROUND(F3+F19-F59,5)</f>
        <v>-850</v>
      </c>
      <c r="G60" s="75"/>
      <c r="H60" s="74">
        <f>ROUND(H3+H19-H59,5)</f>
        <v>-719.28</v>
      </c>
      <c r="I60" s="75"/>
      <c r="J60" s="74">
        <f>ROUND(J3+J19-J59,5)</f>
        <v>-2468.8000000000002</v>
      </c>
      <c r="K60" s="75"/>
      <c r="L60" s="74">
        <f>ROUND(L3+L19-L59,5)</f>
        <v>-26.31</v>
      </c>
      <c r="M60" s="75"/>
      <c r="N60" s="74">
        <f>ROUND(N3+N19-N59,5)</f>
        <v>-890.71</v>
      </c>
      <c r="O60" s="75"/>
      <c r="P60" s="74">
        <f>ROUND(SUM(F60:N60),5)</f>
        <v>-4955.1000000000004</v>
      </c>
      <c r="Q60" s="75"/>
      <c r="R60" s="74">
        <f>ROUND(R3+R19-R59,5)</f>
        <v>-292.36</v>
      </c>
      <c r="S60" s="75"/>
      <c r="T60" s="74">
        <f>ROUND(T3+T19-T59,5)</f>
        <v>-776.7</v>
      </c>
      <c r="U60" s="75"/>
      <c r="V60" s="74">
        <f>ROUND(V3+V19-V59,5)</f>
        <v>-4000</v>
      </c>
      <c r="W60" s="75"/>
      <c r="X60" s="74">
        <f>ROUND(X3+X19-X59,5)</f>
        <v>-888.91</v>
      </c>
      <c r="Y60" s="75"/>
      <c r="Z60" s="74">
        <f>ROUND(Z3+Z19-Z59,5)</f>
        <v>-5628.8</v>
      </c>
      <c r="AA60" s="75"/>
      <c r="AB60" s="74">
        <f>ROUND(AB3+AB19-AB59,5)</f>
        <v>-3646.98</v>
      </c>
      <c r="AC60" s="75"/>
      <c r="AD60" s="74">
        <f>ROUND(AD3+AD19-AD59,5)</f>
        <v>-3738.09</v>
      </c>
      <c r="AE60" s="75"/>
      <c r="AF60" s="74">
        <f>ROUND(AF3+AF19-AF59,5)</f>
        <v>-3412.7</v>
      </c>
      <c r="AG60" s="75"/>
      <c r="AH60" s="74">
        <f>ROUND(SUM(R60:AF60),5)</f>
        <v>-22384.54</v>
      </c>
      <c r="AI60" s="75"/>
      <c r="AJ60" s="74">
        <f>ROUND(AJ3+AJ19-AJ59,5)</f>
        <v>-1200</v>
      </c>
      <c r="AK60" s="75"/>
      <c r="AL60" s="74">
        <f>ROUND(AL3+AL19-AL59,5)</f>
        <v>-143</v>
      </c>
      <c r="AM60" s="75"/>
      <c r="AN60" s="74">
        <f>ROUND(SUM(AJ60:AL60),5)</f>
        <v>-1343</v>
      </c>
      <c r="AO60" s="75"/>
      <c r="AP60" s="74">
        <f>ROUND(AP3+AP19-AP59,5)</f>
        <v>925</v>
      </c>
      <c r="AQ60" s="75"/>
      <c r="AR60" s="74">
        <f>ROUND(AR3+AR19-AR59,5)</f>
        <v>5311.81</v>
      </c>
      <c r="AS60" s="75"/>
      <c r="AT60" s="74">
        <f>ROUND(AT3+AT19-AT59,5)</f>
        <v>-828</v>
      </c>
      <c r="AU60" s="75"/>
      <c r="AV60" s="74">
        <f>ROUND(AV3+AV19-AV59,5)</f>
        <v>10245</v>
      </c>
      <c r="AW60" s="75"/>
      <c r="AX60" s="74">
        <f>ROUND(AX3+AX19-AX59,5)</f>
        <v>10300</v>
      </c>
      <c r="AY60" s="75"/>
      <c r="AZ60" s="74">
        <f>ROUND(SUM(AP60:AX60),5)</f>
        <v>25953.81</v>
      </c>
      <c r="BA60" s="75"/>
      <c r="BB60" s="74">
        <f>ROUND(BB3+BB19-BB59,5)</f>
        <v>-69217.11</v>
      </c>
      <c r="BC60" s="75"/>
      <c r="BD60" s="74">
        <f>ROUND(BD3+BD19-BD59,5)</f>
        <v>-6481.95</v>
      </c>
      <c r="BE60" s="75"/>
      <c r="BF60" s="74">
        <f>ROUND(BF3+BF19-BF59,5)</f>
        <v>-600</v>
      </c>
      <c r="BG60" s="75"/>
      <c r="BH60" s="74">
        <f>ROUND(BH3+BH19-BH59,5)</f>
        <v>-926.1</v>
      </c>
      <c r="BI60" s="75"/>
      <c r="BJ60" s="74">
        <f>ROUND(BJ3+BJ19-BJ59,5)</f>
        <v>-2003.6</v>
      </c>
      <c r="BK60" s="75"/>
      <c r="BL60" s="74">
        <f>ROUND(BL3+BL19-BL59,5)</f>
        <v>31191.67</v>
      </c>
      <c r="BM60" s="75"/>
      <c r="BN60" s="74">
        <f>ROUND(BN3+BN19-BN59,5)</f>
        <v>0</v>
      </c>
      <c r="BO60" s="75"/>
      <c r="BP60" s="74">
        <f>ROUND(BP3+BP19-BP59,5)</f>
        <v>-810.03</v>
      </c>
      <c r="BQ60" s="75"/>
      <c r="BR60" s="74">
        <f>ROUND(BR3+BR19-BR59,5)</f>
        <v>-84.36</v>
      </c>
      <c r="BS60" s="75"/>
      <c r="BT60" s="74">
        <f>ROUND(SUM(BB60:BR60),5)</f>
        <v>-48931.48</v>
      </c>
      <c r="BU60" s="75"/>
      <c r="BV60" s="74">
        <f>ROUND(BV3+BV19-BV59,5)</f>
        <v>69368.41</v>
      </c>
      <c r="BW60" s="75"/>
      <c r="BX60" s="74">
        <f>ROUND(P60+AH60+AN60+AZ60+SUM(BT60:BV60),5)</f>
        <v>17708.099999999999</v>
      </c>
      <c r="BY60"/>
      <c r="BZ60"/>
    </row>
    <row r="61" spans="1:78" s="81" customFormat="1" x14ac:dyDescent="0.25">
      <c r="A61" s="65"/>
      <c r="B61" s="65" t="s">
        <v>354</v>
      </c>
      <c r="C61" s="65"/>
      <c r="D61" s="65"/>
      <c r="E61" s="6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74"/>
      <c r="U61" s="75"/>
      <c r="V61" s="74"/>
      <c r="W61" s="75"/>
      <c r="X61" s="74"/>
      <c r="Y61" s="75"/>
      <c r="Z61" s="74"/>
      <c r="AA61" s="75"/>
      <c r="AB61" s="74"/>
      <c r="AC61" s="75"/>
      <c r="AD61" s="74"/>
      <c r="AE61" s="75"/>
      <c r="AF61" s="74"/>
      <c r="AG61" s="75"/>
      <c r="AH61" s="74"/>
      <c r="AI61" s="75"/>
      <c r="AJ61" s="74"/>
      <c r="AK61" s="75"/>
      <c r="AL61" s="74"/>
      <c r="AM61" s="75"/>
      <c r="AN61" s="74"/>
      <c r="AO61" s="75"/>
      <c r="AP61" s="74"/>
      <c r="AQ61" s="75"/>
      <c r="AR61" s="74"/>
      <c r="AS61" s="75"/>
      <c r="AT61" s="74"/>
      <c r="AU61" s="75"/>
      <c r="AV61" s="74"/>
      <c r="AW61" s="75"/>
      <c r="AX61" s="74"/>
      <c r="AY61" s="75"/>
      <c r="AZ61" s="74"/>
      <c r="BA61" s="75"/>
      <c r="BB61" s="74"/>
      <c r="BC61" s="75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74"/>
      <c r="BW61" s="75"/>
      <c r="BX61" s="74"/>
      <c r="BY61"/>
      <c r="BZ61"/>
    </row>
    <row r="62" spans="1:78" s="81" customFormat="1" x14ac:dyDescent="0.25">
      <c r="A62" s="65"/>
      <c r="B62" s="65"/>
      <c r="C62" s="65" t="s">
        <v>355</v>
      </c>
      <c r="D62" s="65"/>
      <c r="E62" s="65"/>
      <c r="F62" s="74"/>
      <c r="G62" s="75"/>
      <c r="H62" s="74"/>
      <c r="I62" s="75"/>
      <c r="J62" s="74"/>
      <c r="K62" s="75"/>
      <c r="L62" s="74"/>
      <c r="M62" s="75"/>
      <c r="N62" s="74"/>
      <c r="O62" s="75"/>
      <c r="P62" s="74"/>
      <c r="Q62" s="75"/>
      <c r="R62" s="74"/>
      <c r="S62" s="75"/>
      <c r="T62" s="74"/>
      <c r="U62" s="75"/>
      <c r="V62" s="74"/>
      <c r="W62" s="75"/>
      <c r="X62" s="74"/>
      <c r="Y62" s="75"/>
      <c r="Z62" s="74"/>
      <c r="AA62" s="75"/>
      <c r="AB62" s="74"/>
      <c r="AC62" s="75"/>
      <c r="AD62" s="74"/>
      <c r="AE62" s="75"/>
      <c r="AF62" s="74"/>
      <c r="AG62" s="75"/>
      <c r="AH62" s="74"/>
      <c r="AI62" s="75"/>
      <c r="AJ62" s="74"/>
      <c r="AK62" s="75"/>
      <c r="AL62" s="74"/>
      <c r="AM62" s="75"/>
      <c r="AN62" s="74"/>
      <c r="AO62" s="75"/>
      <c r="AP62" s="74"/>
      <c r="AQ62" s="75"/>
      <c r="AR62" s="74"/>
      <c r="AS62" s="75"/>
      <c r="AT62" s="74"/>
      <c r="AU62" s="75"/>
      <c r="AV62" s="74"/>
      <c r="AW62" s="75"/>
      <c r="AX62" s="74"/>
      <c r="AY62" s="75"/>
      <c r="AZ62" s="74"/>
      <c r="BA62" s="75"/>
      <c r="BB62" s="74"/>
      <c r="BC62" s="75"/>
      <c r="BD62" s="74"/>
      <c r="BE62" s="75"/>
      <c r="BF62" s="74"/>
      <c r="BG62" s="75"/>
      <c r="BH62" s="74"/>
      <c r="BI62" s="75"/>
      <c r="BJ62" s="74"/>
      <c r="BK62" s="75"/>
      <c r="BL62" s="74"/>
      <c r="BM62" s="75"/>
      <c r="BN62" s="74"/>
      <c r="BO62" s="75"/>
      <c r="BP62" s="74"/>
      <c r="BQ62" s="75"/>
      <c r="BR62" s="74"/>
      <c r="BS62" s="75"/>
      <c r="BT62" s="74"/>
      <c r="BU62" s="75"/>
      <c r="BV62" s="74"/>
      <c r="BW62" s="75"/>
      <c r="BX62" s="74"/>
      <c r="BY62"/>
      <c r="BZ62"/>
    </row>
    <row r="63" spans="1:78" s="81" customFormat="1" ht="15.75" thickBot="1" x14ac:dyDescent="0.3">
      <c r="A63" s="65"/>
      <c r="B63" s="65"/>
      <c r="C63" s="65"/>
      <c r="D63" s="65" t="s">
        <v>356</v>
      </c>
      <c r="E63" s="65"/>
      <c r="F63" s="77">
        <v>0</v>
      </c>
      <c r="G63" s="75"/>
      <c r="H63" s="77">
        <v>0</v>
      </c>
      <c r="I63" s="75"/>
      <c r="J63" s="77">
        <v>0</v>
      </c>
      <c r="K63" s="75"/>
      <c r="L63" s="77">
        <v>0</v>
      </c>
      <c r="M63" s="75"/>
      <c r="N63" s="77">
        <v>0</v>
      </c>
      <c r="O63" s="75"/>
      <c r="P63" s="77">
        <f>ROUND(SUM(F63:N63),5)</f>
        <v>0</v>
      </c>
      <c r="Q63" s="75"/>
      <c r="R63" s="77">
        <v>0</v>
      </c>
      <c r="S63" s="75"/>
      <c r="T63" s="77">
        <v>0</v>
      </c>
      <c r="U63" s="75"/>
      <c r="V63" s="77">
        <v>0</v>
      </c>
      <c r="W63" s="75"/>
      <c r="X63" s="77">
        <v>0</v>
      </c>
      <c r="Y63" s="75"/>
      <c r="Z63" s="77">
        <v>0</v>
      </c>
      <c r="AA63" s="75"/>
      <c r="AB63" s="77">
        <v>0</v>
      </c>
      <c r="AC63" s="75"/>
      <c r="AD63" s="77">
        <v>0</v>
      </c>
      <c r="AE63" s="75"/>
      <c r="AF63" s="77">
        <v>0</v>
      </c>
      <c r="AG63" s="75"/>
      <c r="AH63" s="77">
        <f>ROUND(SUM(R63:AF63),5)</f>
        <v>0</v>
      </c>
      <c r="AI63" s="75"/>
      <c r="AJ63" s="77">
        <v>0</v>
      </c>
      <c r="AK63" s="75"/>
      <c r="AL63" s="77">
        <v>0</v>
      </c>
      <c r="AM63" s="75"/>
      <c r="AN63" s="77">
        <f>ROUND(SUM(AJ63:AL63),5)</f>
        <v>0</v>
      </c>
      <c r="AO63" s="75"/>
      <c r="AP63" s="77">
        <v>0</v>
      </c>
      <c r="AQ63" s="75"/>
      <c r="AR63" s="77">
        <v>0</v>
      </c>
      <c r="AS63" s="75"/>
      <c r="AT63" s="77">
        <v>0</v>
      </c>
      <c r="AU63" s="75"/>
      <c r="AV63" s="77">
        <v>0</v>
      </c>
      <c r="AW63" s="75"/>
      <c r="AX63" s="77">
        <v>0</v>
      </c>
      <c r="AY63" s="75"/>
      <c r="AZ63" s="77">
        <f>ROUND(SUM(AP63:AX63),5)</f>
        <v>0</v>
      </c>
      <c r="BA63" s="75"/>
      <c r="BB63" s="77">
        <v>0</v>
      </c>
      <c r="BC63" s="75"/>
      <c r="BD63" s="77">
        <v>0</v>
      </c>
      <c r="BE63" s="75"/>
      <c r="BF63" s="77">
        <v>0</v>
      </c>
      <c r="BG63" s="75"/>
      <c r="BH63" s="77">
        <v>0</v>
      </c>
      <c r="BI63" s="75"/>
      <c r="BJ63" s="77">
        <v>0</v>
      </c>
      <c r="BK63" s="75"/>
      <c r="BL63" s="77">
        <v>0</v>
      </c>
      <c r="BM63" s="75"/>
      <c r="BN63" s="77">
        <v>2016</v>
      </c>
      <c r="BO63" s="75"/>
      <c r="BP63" s="77">
        <v>0</v>
      </c>
      <c r="BQ63" s="75"/>
      <c r="BR63" s="77">
        <v>0</v>
      </c>
      <c r="BS63" s="75"/>
      <c r="BT63" s="77">
        <f>ROUND(SUM(BB63:BR63),5)</f>
        <v>2016</v>
      </c>
      <c r="BU63" s="75"/>
      <c r="BV63" s="77">
        <v>0</v>
      </c>
      <c r="BW63" s="75"/>
      <c r="BX63" s="77">
        <f>ROUND(P63+AH63+AN63+AZ63+SUM(BT63:BV63),5)</f>
        <v>2016</v>
      </c>
      <c r="BY63"/>
      <c r="BZ63"/>
    </row>
    <row r="64" spans="1:78" ht="15.75" thickBot="1" x14ac:dyDescent="0.3">
      <c r="A64" s="65"/>
      <c r="B64" s="65"/>
      <c r="C64" s="65" t="s">
        <v>357</v>
      </c>
      <c r="D64" s="65"/>
      <c r="E64" s="65"/>
      <c r="F64" s="79">
        <f>ROUND(SUM(F62:F63),5)</f>
        <v>0</v>
      </c>
      <c r="G64" s="75"/>
      <c r="H64" s="79">
        <f>ROUND(SUM(H62:H63),5)</f>
        <v>0</v>
      </c>
      <c r="I64" s="75"/>
      <c r="J64" s="79">
        <f>ROUND(SUM(J62:J63),5)</f>
        <v>0</v>
      </c>
      <c r="K64" s="75"/>
      <c r="L64" s="79">
        <f>ROUND(SUM(L62:L63),5)</f>
        <v>0</v>
      </c>
      <c r="M64" s="75"/>
      <c r="N64" s="79">
        <f>ROUND(SUM(N62:N63),5)</f>
        <v>0</v>
      </c>
      <c r="O64" s="75"/>
      <c r="P64" s="79">
        <f>ROUND(SUM(F64:N64),5)</f>
        <v>0</v>
      </c>
      <c r="Q64" s="75"/>
      <c r="R64" s="79">
        <f>ROUND(SUM(R62:R63),5)</f>
        <v>0</v>
      </c>
      <c r="S64" s="75"/>
      <c r="T64" s="79">
        <f>ROUND(SUM(T62:T63),5)</f>
        <v>0</v>
      </c>
      <c r="U64" s="75"/>
      <c r="V64" s="79">
        <f>ROUND(SUM(V62:V63),5)</f>
        <v>0</v>
      </c>
      <c r="W64" s="75"/>
      <c r="X64" s="79">
        <f>ROUND(SUM(X62:X63),5)</f>
        <v>0</v>
      </c>
      <c r="Y64" s="75"/>
      <c r="Z64" s="79">
        <f>ROUND(SUM(Z62:Z63),5)</f>
        <v>0</v>
      </c>
      <c r="AA64" s="75"/>
      <c r="AB64" s="79">
        <f>ROUND(SUM(AB62:AB63),5)</f>
        <v>0</v>
      </c>
      <c r="AC64" s="75"/>
      <c r="AD64" s="79">
        <f>ROUND(SUM(AD62:AD63),5)</f>
        <v>0</v>
      </c>
      <c r="AE64" s="75"/>
      <c r="AF64" s="79">
        <f>ROUND(SUM(AF62:AF63),5)</f>
        <v>0</v>
      </c>
      <c r="AG64" s="75"/>
      <c r="AH64" s="79">
        <f>ROUND(SUM(R64:AF64),5)</f>
        <v>0</v>
      </c>
      <c r="AI64" s="75"/>
      <c r="AJ64" s="79">
        <f>ROUND(SUM(AJ62:AJ63),5)</f>
        <v>0</v>
      </c>
      <c r="AK64" s="75"/>
      <c r="AL64" s="79">
        <f>ROUND(SUM(AL62:AL63),5)</f>
        <v>0</v>
      </c>
      <c r="AM64" s="75"/>
      <c r="AN64" s="79">
        <f>ROUND(SUM(AJ64:AL64),5)</f>
        <v>0</v>
      </c>
      <c r="AO64" s="75"/>
      <c r="AP64" s="79">
        <f>ROUND(SUM(AP62:AP63),5)</f>
        <v>0</v>
      </c>
      <c r="AQ64" s="75"/>
      <c r="AR64" s="79">
        <f>ROUND(SUM(AR62:AR63),5)</f>
        <v>0</v>
      </c>
      <c r="AS64" s="75"/>
      <c r="AT64" s="79">
        <f>ROUND(SUM(AT62:AT63),5)</f>
        <v>0</v>
      </c>
      <c r="AU64" s="75"/>
      <c r="AV64" s="79">
        <f>ROUND(SUM(AV62:AV63),5)</f>
        <v>0</v>
      </c>
      <c r="AW64" s="75"/>
      <c r="AX64" s="79">
        <f>ROUND(SUM(AX62:AX63),5)</f>
        <v>0</v>
      </c>
      <c r="AY64" s="75"/>
      <c r="AZ64" s="79">
        <f>ROUND(SUM(AP64:AX64),5)</f>
        <v>0</v>
      </c>
      <c r="BA64" s="75"/>
      <c r="BB64" s="79">
        <f>ROUND(SUM(BB62:BB63),5)</f>
        <v>0</v>
      </c>
      <c r="BC64" s="75"/>
      <c r="BD64" s="79">
        <f>ROUND(SUM(BD62:BD63),5)</f>
        <v>0</v>
      </c>
      <c r="BE64" s="75"/>
      <c r="BF64" s="79">
        <f>ROUND(SUM(BF62:BF63),5)</f>
        <v>0</v>
      </c>
      <c r="BG64" s="75"/>
      <c r="BH64" s="79">
        <f>ROUND(SUM(BH62:BH63),5)</f>
        <v>0</v>
      </c>
      <c r="BI64" s="75"/>
      <c r="BJ64" s="79">
        <f>ROUND(SUM(BJ62:BJ63),5)</f>
        <v>0</v>
      </c>
      <c r="BK64" s="75"/>
      <c r="BL64" s="79">
        <f>ROUND(SUM(BL62:BL63),5)</f>
        <v>0</v>
      </c>
      <c r="BM64" s="75"/>
      <c r="BN64" s="79">
        <f>ROUND(SUM(BN62:BN63),5)</f>
        <v>2016</v>
      </c>
      <c r="BO64" s="75"/>
      <c r="BP64" s="79">
        <f>ROUND(SUM(BP62:BP63),5)</f>
        <v>0</v>
      </c>
      <c r="BQ64" s="75"/>
      <c r="BR64" s="79">
        <f>ROUND(SUM(BR62:BR63),5)</f>
        <v>0</v>
      </c>
      <c r="BS64" s="75"/>
      <c r="BT64" s="79">
        <f>ROUND(SUM(BB64:BR64),5)</f>
        <v>2016</v>
      </c>
      <c r="BU64" s="75"/>
      <c r="BV64" s="79">
        <f>ROUND(SUM(BV62:BV63),5)</f>
        <v>0</v>
      </c>
      <c r="BW64" s="75"/>
      <c r="BX64" s="79">
        <f>ROUND(P64+AH64+AN64+AZ64+SUM(BT64:BV64),5)</f>
        <v>2016</v>
      </c>
      <c r="BY64"/>
      <c r="BZ64"/>
    </row>
    <row r="65" spans="1:78" ht="15.75" thickBot="1" x14ac:dyDescent="0.3">
      <c r="A65" s="65"/>
      <c r="B65" s="65" t="s">
        <v>358</v>
      </c>
      <c r="C65" s="65"/>
      <c r="D65" s="65"/>
      <c r="E65" s="65"/>
      <c r="F65" s="79">
        <f>ROUND(F61-F64,5)</f>
        <v>0</v>
      </c>
      <c r="G65" s="75"/>
      <c r="H65" s="79">
        <f>ROUND(H61-H64,5)</f>
        <v>0</v>
      </c>
      <c r="I65" s="75"/>
      <c r="J65" s="79">
        <f>ROUND(J61-J64,5)</f>
        <v>0</v>
      </c>
      <c r="K65" s="75"/>
      <c r="L65" s="79">
        <f>ROUND(L61-L64,5)</f>
        <v>0</v>
      </c>
      <c r="M65" s="75"/>
      <c r="N65" s="79">
        <f>ROUND(N61-N64,5)</f>
        <v>0</v>
      </c>
      <c r="O65" s="75"/>
      <c r="P65" s="79">
        <f>ROUND(SUM(F65:N65),5)</f>
        <v>0</v>
      </c>
      <c r="Q65" s="75"/>
      <c r="R65" s="79">
        <f>ROUND(R61-R64,5)</f>
        <v>0</v>
      </c>
      <c r="S65" s="75"/>
      <c r="T65" s="79">
        <f>ROUND(T61-T64,5)</f>
        <v>0</v>
      </c>
      <c r="U65" s="75"/>
      <c r="V65" s="79">
        <f>ROUND(V61-V64,5)</f>
        <v>0</v>
      </c>
      <c r="W65" s="75"/>
      <c r="X65" s="79">
        <f>ROUND(X61-X64,5)</f>
        <v>0</v>
      </c>
      <c r="Y65" s="75"/>
      <c r="Z65" s="79">
        <f>ROUND(Z61-Z64,5)</f>
        <v>0</v>
      </c>
      <c r="AA65" s="75"/>
      <c r="AB65" s="79">
        <f>ROUND(AB61-AB64,5)</f>
        <v>0</v>
      </c>
      <c r="AC65" s="75"/>
      <c r="AD65" s="79">
        <f>ROUND(AD61-AD64,5)</f>
        <v>0</v>
      </c>
      <c r="AE65" s="75"/>
      <c r="AF65" s="79">
        <f>ROUND(AF61-AF64,5)</f>
        <v>0</v>
      </c>
      <c r="AG65" s="75"/>
      <c r="AH65" s="79">
        <f>ROUND(SUM(R65:AF65),5)</f>
        <v>0</v>
      </c>
      <c r="AI65" s="75"/>
      <c r="AJ65" s="79">
        <f>ROUND(AJ61-AJ64,5)</f>
        <v>0</v>
      </c>
      <c r="AK65" s="75"/>
      <c r="AL65" s="79">
        <f>ROUND(AL61-AL64,5)</f>
        <v>0</v>
      </c>
      <c r="AM65" s="75"/>
      <c r="AN65" s="79">
        <f>ROUND(SUM(AJ65:AL65),5)</f>
        <v>0</v>
      </c>
      <c r="AO65" s="75"/>
      <c r="AP65" s="79">
        <f>ROUND(AP61-AP64,5)</f>
        <v>0</v>
      </c>
      <c r="AQ65" s="75"/>
      <c r="AR65" s="79">
        <f>ROUND(AR61-AR64,5)</f>
        <v>0</v>
      </c>
      <c r="AS65" s="75"/>
      <c r="AT65" s="79">
        <f>ROUND(AT61-AT64,5)</f>
        <v>0</v>
      </c>
      <c r="AU65" s="75"/>
      <c r="AV65" s="79">
        <f>ROUND(AV61-AV64,5)</f>
        <v>0</v>
      </c>
      <c r="AW65" s="75"/>
      <c r="AX65" s="79">
        <f>ROUND(AX61-AX64,5)</f>
        <v>0</v>
      </c>
      <c r="AY65" s="75"/>
      <c r="AZ65" s="79">
        <f>ROUND(SUM(AP65:AX65),5)</f>
        <v>0</v>
      </c>
      <c r="BA65" s="75"/>
      <c r="BB65" s="79">
        <f>ROUND(BB61-BB64,5)</f>
        <v>0</v>
      </c>
      <c r="BC65" s="75"/>
      <c r="BD65" s="79">
        <f>ROUND(BD61-BD64,5)</f>
        <v>0</v>
      </c>
      <c r="BE65" s="75"/>
      <c r="BF65" s="79">
        <f>ROUND(BF61-BF64,5)</f>
        <v>0</v>
      </c>
      <c r="BG65" s="75"/>
      <c r="BH65" s="79">
        <f>ROUND(BH61-BH64,5)</f>
        <v>0</v>
      </c>
      <c r="BI65" s="75"/>
      <c r="BJ65" s="79">
        <f>ROUND(BJ61-BJ64,5)</f>
        <v>0</v>
      </c>
      <c r="BK65" s="75"/>
      <c r="BL65" s="79">
        <f>ROUND(BL61-BL64,5)</f>
        <v>0</v>
      </c>
      <c r="BM65" s="75"/>
      <c r="BN65" s="79">
        <f>ROUND(BN61-BN64,5)</f>
        <v>-2016</v>
      </c>
      <c r="BO65" s="75"/>
      <c r="BP65" s="79">
        <f>ROUND(BP61-BP64,5)</f>
        <v>0</v>
      </c>
      <c r="BQ65" s="75"/>
      <c r="BR65" s="79">
        <f>ROUND(BR61-BR64,5)</f>
        <v>0</v>
      </c>
      <c r="BS65" s="75"/>
      <c r="BT65" s="79">
        <f>ROUND(SUM(BB65:BR65),5)</f>
        <v>-2016</v>
      </c>
      <c r="BU65" s="75"/>
      <c r="BV65" s="79">
        <f>ROUND(BV61-BV64,5)</f>
        <v>0</v>
      </c>
      <c r="BW65" s="75"/>
      <c r="BX65" s="79">
        <f>ROUND(P65+AH65+AN65+AZ65+SUM(BT65:BV65),5)</f>
        <v>-2016</v>
      </c>
      <c r="BY65"/>
      <c r="BZ65"/>
    </row>
    <row r="66" spans="1:78" s="81" customFormat="1" ht="12" thickBot="1" x14ac:dyDescent="0.25">
      <c r="A66" s="65" t="s">
        <v>70</v>
      </c>
      <c r="B66" s="65"/>
      <c r="C66" s="65"/>
      <c r="D66" s="65"/>
      <c r="E66" s="65"/>
      <c r="F66" s="80">
        <f>ROUND(F60+F65,5)</f>
        <v>-850</v>
      </c>
      <c r="G66" s="65"/>
      <c r="H66" s="80">
        <f>ROUND(H60+H65,5)</f>
        <v>-719.28</v>
      </c>
      <c r="I66" s="65"/>
      <c r="J66" s="80">
        <f>ROUND(J60+J65,5)</f>
        <v>-2468.8000000000002</v>
      </c>
      <c r="K66" s="65"/>
      <c r="L66" s="80">
        <f>ROUND(L60+L65,5)</f>
        <v>-26.31</v>
      </c>
      <c r="M66" s="65"/>
      <c r="N66" s="80">
        <f>ROUND(N60+N65,5)</f>
        <v>-890.71</v>
      </c>
      <c r="O66" s="65"/>
      <c r="P66" s="80">
        <f>ROUND(SUM(F66:N66),5)</f>
        <v>-4955.1000000000004</v>
      </c>
      <c r="Q66" s="65"/>
      <c r="R66" s="80">
        <f>ROUND(R60+R65,5)</f>
        <v>-292.36</v>
      </c>
      <c r="S66" s="65"/>
      <c r="T66" s="80">
        <f>ROUND(T60+T65,5)</f>
        <v>-776.7</v>
      </c>
      <c r="U66" s="65"/>
      <c r="V66" s="80">
        <f>ROUND(V60+V65,5)</f>
        <v>-4000</v>
      </c>
      <c r="W66" s="65"/>
      <c r="X66" s="80">
        <f>ROUND(X60+X65,5)</f>
        <v>-888.91</v>
      </c>
      <c r="Y66" s="65"/>
      <c r="Z66" s="80">
        <f>ROUND(Z60+Z65,5)</f>
        <v>-5628.8</v>
      </c>
      <c r="AA66" s="65"/>
      <c r="AB66" s="80">
        <f>ROUND(AB60+AB65,5)</f>
        <v>-3646.98</v>
      </c>
      <c r="AC66" s="65"/>
      <c r="AD66" s="80">
        <f>ROUND(AD60+AD65,5)</f>
        <v>-3738.09</v>
      </c>
      <c r="AE66" s="65"/>
      <c r="AF66" s="80">
        <f>ROUND(AF60+AF65,5)</f>
        <v>-3412.7</v>
      </c>
      <c r="AG66" s="65"/>
      <c r="AH66" s="80">
        <f>ROUND(SUM(R66:AF66),5)</f>
        <v>-22384.54</v>
      </c>
      <c r="AI66" s="65"/>
      <c r="AJ66" s="80">
        <f>ROUND(AJ60+AJ65,5)</f>
        <v>-1200</v>
      </c>
      <c r="AK66" s="65"/>
      <c r="AL66" s="80">
        <f>ROUND(AL60+AL65,5)</f>
        <v>-143</v>
      </c>
      <c r="AM66" s="65"/>
      <c r="AN66" s="80">
        <f>ROUND(SUM(AJ66:AL66),5)</f>
        <v>-1343</v>
      </c>
      <c r="AO66" s="65"/>
      <c r="AP66" s="80">
        <f>ROUND(AP60+AP65,5)</f>
        <v>925</v>
      </c>
      <c r="AQ66" s="65"/>
      <c r="AR66" s="80">
        <f>ROUND(AR60+AR65,5)</f>
        <v>5311.81</v>
      </c>
      <c r="AS66" s="65"/>
      <c r="AT66" s="80">
        <f>ROUND(AT60+AT65,5)</f>
        <v>-828</v>
      </c>
      <c r="AU66" s="65"/>
      <c r="AV66" s="80">
        <f>ROUND(AV60+AV65,5)</f>
        <v>10245</v>
      </c>
      <c r="AW66" s="65"/>
      <c r="AX66" s="80">
        <f>ROUND(AX60+AX65,5)</f>
        <v>10300</v>
      </c>
      <c r="AY66" s="65"/>
      <c r="AZ66" s="80">
        <f>ROUND(SUM(AP66:AX66),5)</f>
        <v>25953.81</v>
      </c>
      <c r="BA66" s="65"/>
      <c r="BB66" s="80">
        <f>ROUND(BB60+BB65,5)</f>
        <v>-69217.11</v>
      </c>
      <c r="BC66" s="65"/>
      <c r="BD66" s="80">
        <f>ROUND(BD60+BD65,5)</f>
        <v>-6481.95</v>
      </c>
      <c r="BE66" s="65"/>
      <c r="BF66" s="80">
        <f>ROUND(BF60+BF65,5)</f>
        <v>-600</v>
      </c>
      <c r="BG66" s="65"/>
      <c r="BH66" s="80">
        <f>ROUND(BH60+BH65,5)</f>
        <v>-926.1</v>
      </c>
      <c r="BI66" s="65"/>
      <c r="BJ66" s="80">
        <f>ROUND(BJ60+BJ65,5)</f>
        <v>-2003.6</v>
      </c>
      <c r="BK66" s="65"/>
      <c r="BL66" s="80">
        <f>ROUND(BL60+BL65,5)</f>
        <v>31191.67</v>
      </c>
      <c r="BM66" s="65"/>
      <c r="BN66" s="80">
        <f>ROUND(BN60+BN65,5)</f>
        <v>-2016</v>
      </c>
      <c r="BO66" s="65"/>
      <c r="BP66" s="80">
        <f>ROUND(BP60+BP65,5)</f>
        <v>-810.03</v>
      </c>
      <c r="BQ66" s="65"/>
      <c r="BR66" s="80">
        <f>ROUND(BR60+BR65,5)</f>
        <v>-84.36</v>
      </c>
      <c r="BS66" s="65"/>
      <c r="BT66" s="80">
        <f>ROUND(SUM(BB66:BR66),5)</f>
        <v>-50947.48</v>
      </c>
      <c r="BU66" s="65"/>
      <c r="BV66" s="80">
        <f>ROUND(BV60+BV65,5)</f>
        <v>69368.41</v>
      </c>
      <c r="BW66" s="65"/>
      <c r="BX66" s="80">
        <f>ROUND(P66+AH66+AN66+AZ66+SUM(BT66:BV66),5)</f>
        <v>15692.1</v>
      </c>
    </row>
    <row r="67" spans="1:78" ht="15.75" thickTop="1" x14ac:dyDescent="0.25">
      <c r="BY67"/>
      <c r="BZ67"/>
    </row>
  </sheetData>
  <pageMargins left="0.7" right="0.7" top="0.75" bottom="0.75" header="0.1" footer="0.3"/>
  <pageSetup orientation="portrait" horizontalDpi="4294967293" verticalDpi="0" r:id="rId1"/>
  <headerFooter>
    <oddHeader>&amp;L&amp;"Arial,Bold"&amp;8 4:21 PM
&amp;"Arial,Bold"&amp;8 06/08/21
&amp;"Arial,Bold"&amp;8 Accrual Basis&amp;C&amp;"Arial,Bold"&amp;12 League of Women Voters of Oregon (C3)
&amp;"Arial,Bold"&amp;14 Statement of Financial Income and Expense
&amp;"Arial,Bold"&amp;10 July 1, 2020 through June 8,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5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57" r:id="rId4" name="FILTER"/>
      </mc:Fallback>
    </mc:AlternateContent>
    <mc:AlternateContent xmlns:mc="http://schemas.openxmlformats.org/markup-compatibility/2006">
      <mc:Choice Requires="x14">
        <control shapeId="105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58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97D76-27FE-4533-BD45-AE5DD42A2490}">
  <sheetPr codeName="Sheet2"/>
  <dimension ref="A1:AB77"/>
  <sheetViews>
    <sheetView zoomScaleNormal="10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A63" sqref="A63:XFD63"/>
    </sheetView>
  </sheetViews>
  <sheetFormatPr defaultRowHeight="15" x14ac:dyDescent="0.25"/>
  <cols>
    <col min="1" max="4" width="3" style="85" customWidth="1"/>
    <col min="5" max="5" width="33.5703125" style="85" customWidth="1"/>
    <col min="6" max="6" width="8.7109375" style="86" bestFit="1" customWidth="1"/>
    <col min="7" max="7" width="2.28515625" style="86" customWidth="1"/>
    <col min="8" max="8" width="8.7109375" style="86" bestFit="1" customWidth="1"/>
    <col min="9" max="9" width="2.28515625" style="86" customWidth="1"/>
    <col min="10" max="10" width="8.42578125" style="86" bestFit="1" customWidth="1"/>
    <col min="11" max="11" width="2.28515625" style="86" customWidth="1"/>
    <col min="12" max="12" width="8.7109375" style="86" bestFit="1" customWidth="1"/>
    <col min="13" max="13" width="1.140625" customWidth="1"/>
  </cols>
  <sheetData>
    <row r="1" spans="1:18" ht="15.75" thickBot="1" x14ac:dyDescent="0.3">
      <c r="A1" s="65"/>
      <c r="B1" s="65"/>
      <c r="C1" s="65"/>
      <c r="D1" s="65"/>
      <c r="E1" s="65"/>
      <c r="F1" s="89"/>
      <c r="G1" s="88"/>
      <c r="H1" s="89"/>
      <c r="I1" s="88"/>
      <c r="J1" s="89"/>
      <c r="K1" s="88"/>
      <c r="L1" s="89"/>
    </row>
    <row r="2" spans="1:18" s="101" customFormat="1" ht="16.5" thickTop="1" thickBot="1" x14ac:dyDescent="0.3">
      <c r="A2" s="82"/>
      <c r="B2" s="82"/>
      <c r="C2" s="82"/>
      <c r="D2" s="82"/>
      <c r="E2" s="82"/>
      <c r="F2" s="96" t="s">
        <v>390</v>
      </c>
      <c r="G2" s="83"/>
      <c r="H2" s="96" t="s">
        <v>391</v>
      </c>
      <c r="I2" s="83"/>
      <c r="J2" s="96" t="s">
        <v>265</v>
      </c>
      <c r="K2" s="83"/>
      <c r="L2" s="96" t="s">
        <v>266</v>
      </c>
    </row>
    <row r="3" spans="1:18" ht="15.75" thickTop="1" x14ac:dyDescent="0.25">
      <c r="A3" s="65" t="s">
        <v>267</v>
      </c>
      <c r="B3" s="65"/>
      <c r="C3" s="65"/>
      <c r="D3" s="65"/>
      <c r="E3" s="65"/>
      <c r="F3" s="74"/>
      <c r="G3" s="75"/>
      <c r="H3" s="74"/>
      <c r="I3" s="75"/>
      <c r="J3" s="74"/>
      <c r="K3" s="75"/>
      <c r="L3" s="90"/>
    </row>
    <row r="4" spans="1:18" x14ac:dyDescent="0.25">
      <c r="A4" s="65"/>
      <c r="B4" s="65" t="s">
        <v>268</v>
      </c>
      <c r="C4" s="65"/>
      <c r="D4" s="65"/>
      <c r="E4" s="65"/>
      <c r="F4" s="74"/>
      <c r="G4" s="75"/>
      <c r="H4" s="74"/>
      <c r="I4" s="75"/>
      <c r="J4" s="74"/>
      <c r="K4" s="75"/>
      <c r="L4" s="90"/>
    </row>
    <row r="5" spans="1:18" x14ac:dyDescent="0.25">
      <c r="A5" s="65"/>
      <c r="B5" s="65"/>
      <c r="C5" s="65" t="s">
        <v>269</v>
      </c>
      <c r="D5" s="65"/>
      <c r="E5" s="65"/>
      <c r="F5" s="74"/>
      <c r="G5" s="75"/>
      <c r="H5" s="74"/>
      <c r="I5" s="75"/>
      <c r="J5" s="74"/>
      <c r="K5" s="75"/>
      <c r="L5" s="90"/>
    </row>
    <row r="6" spans="1:18" x14ac:dyDescent="0.25">
      <c r="A6" s="65"/>
      <c r="B6" s="65"/>
      <c r="C6" s="65"/>
      <c r="D6" s="65" t="s">
        <v>270</v>
      </c>
      <c r="E6" s="65"/>
      <c r="F6" s="74">
        <v>211645.93</v>
      </c>
      <c r="G6" s="75"/>
      <c r="H6" s="74">
        <v>148996.89000000001</v>
      </c>
      <c r="I6" s="75"/>
      <c r="J6" s="74">
        <f>ROUND((F6-H6),5)</f>
        <v>62649.04</v>
      </c>
      <c r="K6" s="75"/>
      <c r="L6" s="90">
        <f>ROUND(IF(F6=0, IF(H6=0, 0, SIGN(-H6)), IF(H6=0, SIGN(F6), (F6-H6)/ABS(H6))),5)</f>
        <v>0.42047000000000001</v>
      </c>
      <c r="N6" s="98" t="s">
        <v>392</v>
      </c>
      <c r="O6" s="98"/>
      <c r="P6" s="98"/>
      <c r="Q6" s="98"/>
      <c r="R6" s="98"/>
    </row>
    <row r="7" spans="1:18" x14ac:dyDescent="0.25">
      <c r="A7" s="65"/>
      <c r="B7" s="65"/>
      <c r="C7" s="65"/>
      <c r="D7" s="65" t="s">
        <v>271</v>
      </c>
      <c r="E7" s="65"/>
      <c r="F7" s="74">
        <v>2104.1799999999998</v>
      </c>
      <c r="G7" s="75"/>
      <c r="H7" s="74">
        <v>1305.01</v>
      </c>
      <c r="I7" s="75"/>
      <c r="J7" s="74">
        <f>ROUND((F7-H7),5)</f>
        <v>799.17</v>
      </c>
      <c r="K7" s="75"/>
      <c r="L7" s="90">
        <f>ROUND(IF(F7=0, IF(H7=0, 0, SIGN(-H7)), IF(H7=0, SIGN(F7), (F7-H7)/ABS(H7))),5)</f>
        <v>0.61238999999999999</v>
      </c>
      <c r="N7" s="98" t="s">
        <v>393</v>
      </c>
      <c r="O7" s="98"/>
      <c r="P7" s="98"/>
      <c r="Q7" s="98"/>
      <c r="R7" s="98"/>
    </row>
    <row r="8" spans="1:18" x14ac:dyDescent="0.25">
      <c r="A8" s="65"/>
      <c r="B8" s="65"/>
      <c r="C8" s="65"/>
      <c r="D8" s="65" t="s">
        <v>272</v>
      </c>
      <c r="E8" s="65"/>
      <c r="F8" s="74">
        <v>8609.91</v>
      </c>
      <c r="G8" s="75"/>
      <c r="H8" s="74">
        <v>8359.23</v>
      </c>
      <c r="I8" s="75"/>
      <c r="J8" s="74">
        <f>ROUND((F8-H8),5)</f>
        <v>250.68</v>
      </c>
      <c r="K8" s="75"/>
      <c r="L8" s="90">
        <f>ROUND(IF(F8=0, IF(H8=0, 0, SIGN(-H8)), IF(H8=0, SIGN(F8), (F8-H8)/ABS(H8))),5)</f>
        <v>2.9989999999999999E-2</v>
      </c>
      <c r="N8" s="98" t="s">
        <v>394</v>
      </c>
      <c r="O8" s="98"/>
      <c r="P8" s="98"/>
      <c r="Q8" s="98"/>
      <c r="R8" s="98"/>
    </row>
    <row r="9" spans="1:18" ht="15.75" thickBot="1" x14ac:dyDescent="0.3">
      <c r="A9" s="65"/>
      <c r="B9" s="65"/>
      <c r="C9" s="65"/>
      <c r="D9" s="65" t="s">
        <v>273</v>
      </c>
      <c r="E9" s="65"/>
      <c r="F9" s="76">
        <v>61358.49</v>
      </c>
      <c r="G9" s="75"/>
      <c r="H9" s="76">
        <v>60672.86</v>
      </c>
      <c r="I9" s="75"/>
      <c r="J9" s="76">
        <f>ROUND((F9-H9),5)</f>
        <v>685.63</v>
      </c>
      <c r="K9" s="75"/>
      <c r="L9" s="91">
        <f>ROUND(IF(F9=0, IF(H9=0, 0, SIGN(-H9)), IF(H9=0, SIGN(F9), (F9-H9)/ABS(H9))),5)</f>
        <v>1.1299999999999999E-2</v>
      </c>
      <c r="N9" s="98" t="s">
        <v>395</v>
      </c>
      <c r="O9" s="98"/>
      <c r="P9" s="98"/>
      <c r="Q9" s="98"/>
      <c r="R9" s="98"/>
    </row>
    <row r="10" spans="1:18" x14ac:dyDescent="0.25">
      <c r="A10" s="65"/>
      <c r="B10" s="65"/>
      <c r="C10" s="65" t="s">
        <v>274</v>
      </c>
      <c r="D10" s="65"/>
      <c r="E10" s="65"/>
      <c r="F10" s="74">
        <f>ROUND(SUM(F5:F9),5)</f>
        <v>283718.51</v>
      </c>
      <c r="G10" s="75"/>
      <c r="H10" s="74">
        <f>ROUND(SUM(H5:H9),5)</f>
        <v>219333.99</v>
      </c>
      <c r="I10" s="75"/>
      <c r="J10" s="74">
        <f>ROUND((F10-H10),5)</f>
        <v>64384.52</v>
      </c>
      <c r="K10" s="75"/>
      <c r="L10" s="90">
        <f>ROUND(IF(F10=0, IF(H10=0, 0, SIGN(-H10)), IF(H10=0, SIGN(F10), (F10-H10)/ABS(H10))),5)</f>
        <v>0.29354999999999998</v>
      </c>
      <c r="N10" s="98" t="s">
        <v>396</v>
      </c>
      <c r="O10" s="98"/>
      <c r="P10" s="98"/>
      <c r="Q10" s="98"/>
      <c r="R10" s="98"/>
    </row>
    <row r="11" spans="1:18" x14ac:dyDescent="0.25">
      <c r="A11" s="65"/>
      <c r="B11" s="65"/>
      <c r="C11" s="65" t="s">
        <v>275</v>
      </c>
      <c r="D11" s="65"/>
      <c r="E11" s="65"/>
      <c r="F11" s="74"/>
      <c r="G11" s="75"/>
      <c r="H11" s="74"/>
      <c r="I11" s="75"/>
      <c r="J11" s="74"/>
      <c r="K11" s="75"/>
      <c r="L11" s="90"/>
      <c r="N11" s="98"/>
      <c r="O11" s="98"/>
      <c r="P11" s="98"/>
      <c r="Q11" s="98"/>
      <c r="R11" s="98"/>
    </row>
    <row r="12" spans="1:18" x14ac:dyDescent="0.25">
      <c r="A12" s="65"/>
      <c r="B12" s="65"/>
      <c r="C12" s="65"/>
      <c r="D12" s="65" t="s">
        <v>276</v>
      </c>
      <c r="E12" s="65"/>
      <c r="F12" s="74">
        <v>249.83</v>
      </c>
      <c r="G12" s="75"/>
      <c r="H12" s="74">
        <v>785.78</v>
      </c>
      <c r="I12" s="75"/>
      <c r="J12" s="74">
        <f>ROUND((F12-H12),5)</f>
        <v>-535.95000000000005</v>
      </c>
      <c r="K12" s="75"/>
      <c r="L12" s="90">
        <f>ROUND(IF(F12=0, IF(H12=0, 0, SIGN(-H12)), IF(H12=0, SIGN(F12), (F12-H12)/ABS(H12))),5)</f>
        <v>-0.68206</v>
      </c>
      <c r="N12" s="98" t="s">
        <v>397</v>
      </c>
      <c r="O12" s="98"/>
      <c r="P12" s="98"/>
      <c r="Q12" s="98"/>
      <c r="R12" s="98"/>
    </row>
    <row r="13" spans="1:18" x14ac:dyDescent="0.25">
      <c r="A13" s="65"/>
      <c r="B13" s="65"/>
      <c r="C13" s="65"/>
      <c r="D13" s="65" t="s">
        <v>277</v>
      </c>
      <c r="E13" s="65"/>
      <c r="F13" s="74"/>
      <c r="G13" s="75"/>
      <c r="H13" s="74"/>
      <c r="I13" s="75"/>
      <c r="J13" s="74"/>
      <c r="K13" s="75"/>
      <c r="L13" s="90"/>
      <c r="N13" s="98" t="s">
        <v>398</v>
      </c>
      <c r="O13" s="98"/>
      <c r="P13" s="98"/>
      <c r="Q13" s="98"/>
      <c r="R13" s="98"/>
    </row>
    <row r="14" spans="1:18" ht="15.75" thickBot="1" x14ac:dyDescent="0.3">
      <c r="A14" s="65"/>
      <c r="B14" s="65"/>
      <c r="C14" s="65"/>
      <c r="D14" s="65"/>
      <c r="E14" s="65" t="s">
        <v>278</v>
      </c>
      <c r="F14" s="76">
        <v>0</v>
      </c>
      <c r="G14" s="75"/>
      <c r="H14" s="76">
        <v>52.1</v>
      </c>
      <c r="I14" s="75"/>
      <c r="J14" s="76">
        <f>ROUND((F14-H14),5)</f>
        <v>-52.1</v>
      </c>
      <c r="K14" s="75"/>
      <c r="L14" s="91">
        <f>ROUND(IF(F14=0, IF(H14=0, 0, SIGN(-H14)), IF(H14=0, SIGN(F14), (F14-H14)/ABS(H14))),5)</f>
        <v>-1</v>
      </c>
      <c r="N14" s="98" t="s">
        <v>399</v>
      </c>
      <c r="O14" s="98"/>
      <c r="P14" s="98"/>
      <c r="Q14" s="98"/>
      <c r="R14" s="98"/>
    </row>
    <row r="15" spans="1:18" x14ac:dyDescent="0.25">
      <c r="A15" s="65"/>
      <c r="B15" s="65"/>
      <c r="C15" s="65"/>
      <c r="D15" s="65" t="s">
        <v>279</v>
      </c>
      <c r="E15" s="65"/>
      <c r="F15" s="74">
        <f>ROUND(SUM(F13:F14),5)</f>
        <v>0</v>
      </c>
      <c r="G15" s="75"/>
      <c r="H15" s="74">
        <f>ROUND(SUM(H13:H14),5)</f>
        <v>52.1</v>
      </c>
      <c r="I15" s="75"/>
      <c r="J15" s="74">
        <f>ROUND((F15-H15),5)</f>
        <v>-52.1</v>
      </c>
      <c r="K15" s="75"/>
      <c r="L15" s="90">
        <f>ROUND(IF(F15=0, IF(H15=0, 0, SIGN(-H15)), IF(H15=0, SIGN(F15), (F15-H15)/ABS(H15))),5)</f>
        <v>-1</v>
      </c>
      <c r="N15" s="98" t="s">
        <v>400</v>
      </c>
      <c r="O15" s="98"/>
      <c r="P15" s="98"/>
      <c r="Q15" s="98"/>
      <c r="R15" s="98"/>
    </row>
    <row r="16" spans="1:18" x14ac:dyDescent="0.25">
      <c r="A16" s="65"/>
      <c r="B16" s="65"/>
      <c r="C16" s="65"/>
      <c r="D16" s="65" t="s">
        <v>280</v>
      </c>
      <c r="E16" s="65"/>
      <c r="F16" s="74"/>
      <c r="G16" s="75"/>
      <c r="H16" s="74"/>
      <c r="I16" s="75"/>
      <c r="J16" s="74"/>
      <c r="K16" s="75"/>
      <c r="L16" s="90"/>
      <c r="N16" s="98" t="s">
        <v>401</v>
      </c>
      <c r="O16" s="98"/>
      <c r="P16" s="98"/>
      <c r="Q16" s="98"/>
      <c r="R16" s="98"/>
    </row>
    <row r="17" spans="1:28" ht="15.75" thickBot="1" x14ac:dyDescent="0.3">
      <c r="A17" s="65"/>
      <c r="B17" s="65"/>
      <c r="C17" s="65"/>
      <c r="D17" s="65"/>
      <c r="E17" s="65" t="s">
        <v>281</v>
      </c>
      <c r="F17" s="77">
        <v>210177.47</v>
      </c>
      <c r="G17" s="75"/>
      <c r="H17" s="77">
        <v>190138.97</v>
      </c>
      <c r="I17" s="75"/>
      <c r="J17" s="77">
        <f>ROUND((F17-H17),5)</f>
        <v>20038.5</v>
      </c>
      <c r="K17" s="75"/>
      <c r="L17" s="92">
        <f>ROUND(IF(F17=0, IF(H17=0, 0, SIGN(-H17)), IF(H17=0, SIGN(F17), (F17-H17)/ABS(H17))),5)</f>
        <v>0.10539</v>
      </c>
    </row>
    <row r="18" spans="1:28" ht="15.75" thickBot="1" x14ac:dyDescent="0.3">
      <c r="A18" s="65"/>
      <c r="B18" s="65"/>
      <c r="C18" s="65"/>
      <c r="D18" s="65" t="s">
        <v>282</v>
      </c>
      <c r="E18" s="65"/>
      <c r="F18" s="79">
        <f>ROUND(SUM(F16:F17),5)</f>
        <v>210177.47</v>
      </c>
      <c r="G18" s="75"/>
      <c r="H18" s="79">
        <f>ROUND(SUM(H16:H17),5)</f>
        <v>190138.97</v>
      </c>
      <c r="I18" s="75"/>
      <c r="J18" s="79">
        <f>ROUND((F18-H18),5)</f>
        <v>20038.5</v>
      </c>
      <c r="K18" s="75"/>
      <c r="L18" s="93">
        <f>ROUND(IF(F18=0, IF(H18=0, 0, SIGN(-H18)), IF(H18=0, SIGN(F18), (F18-H18)/ABS(H18))),5)</f>
        <v>0.10539</v>
      </c>
    </row>
    <row r="19" spans="1:28" ht="15.75" thickBot="1" x14ac:dyDescent="0.3">
      <c r="A19" s="65"/>
      <c r="B19" s="65"/>
      <c r="C19" s="65" t="s">
        <v>283</v>
      </c>
      <c r="D19" s="65"/>
      <c r="E19" s="65"/>
      <c r="F19" s="78">
        <f>ROUND(SUM(F11:F12)+F15+F18,5)</f>
        <v>210427.3</v>
      </c>
      <c r="G19" s="75"/>
      <c r="H19" s="78">
        <f>ROUND(SUM(H11:H12)+H15+H18,5)</f>
        <v>190976.85</v>
      </c>
      <c r="I19" s="75"/>
      <c r="J19" s="78">
        <f>ROUND((F19-H19),5)</f>
        <v>19450.45</v>
      </c>
      <c r="K19" s="75"/>
      <c r="L19" s="94">
        <f>ROUND(IF(F19=0, IF(H19=0, 0, SIGN(-H19)), IF(H19=0, SIGN(F19), (F19-H19)/ABS(H19))),5)</f>
        <v>0.10185</v>
      </c>
    </row>
    <row r="20" spans="1:28" x14ac:dyDescent="0.25">
      <c r="A20" s="65"/>
      <c r="B20" s="65" t="s">
        <v>284</v>
      </c>
      <c r="C20" s="65"/>
      <c r="D20" s="65"/>
      <c r="E20" s="65"/>
      <c r="F20" s="74">
        <f>ROUND(F4+F10+F19,5)</f>
        <v>494145.81</v>
      </c>
      <c r="G20" s="75"/>
      <c r="H20" s="74">
        <f>ROUND(H4+H10+H19,5)</f>
        <v>410310.84</v>
      </c>
      <c r="I20" s="75"/>
      <c r="J20" s="74">
        <f>ROUND((F20-H20),5)</f>
        <v>83834.97</v>
      </c>
      <c r="K20" s="75"/>
      <c r="L20" s="90">
        <f>ROUND(IF(F20=0, IF(H20=0, 0, SIGN(-H20)), IF(H20=0, SIGN(F20), (F20-H20)/ABS(H20))),5)</f>
        <v>0.20432</v>
      </c>
    </row>
    <row r="21" spans="1:28" x14ac:dyDescent="0.25">
      <c r="A21" s="65"/>
      <c r="B21" s="65" t="s">
        <v>285</v>
      </c>
      <c r="C21" s="65"/>
      <c r="D21" s="65"/>
      <c r="E21" s="65"/>
      <c r="F21" s="74"/>
      <c r="G21" s="75"/>
      <c r="H21" s="74"/>
      <c r="I21" s="75"/>
      <c r="J21" s="74"/>
      <c r="K21" s="75"/>
      <c r="L21" s="90"/>
    </row>
    <row r="22" spans="1:28" x14ac:dyDescent="0.25">
      <c r="A22" s="65"/>
      <c r="B22" s="65"/>
      <c r="C22" s="65" t="s">
        <v>286</v>
      </c>
      <c r="D22" s="65"/>
      <c r="E22" s="65"/>
      <c r="F22" s="74"/>
      <c r="G22" s="75"/>
      <c r="H22" s="74"/>
      <c r="I22" s="75"/>
      <c r="J22" s="74"/>
      <c r="K22" s="75"/>
      <c r="L22" s="90"/>
    </row>
    <row r="23" spans="1:28" ht="15.75" thickBot="1" x14ac:dyDescent="0.3">
      <c r="A23" s="65"/>
      <c r="B23" s="65"/>
      <c r="C23" s="65"/>
      <c r="D23" s="65" t="s">
        <v>287</v>
      </c>
      <c r="E23" s="65"/>
      <c r="F23" s="77">
        <v>114690.7</v>
      </c>
      <c r="G23" s="75"/>
      <c r="H23" s="77">
        <v>120080.7</v>
      </c>
      <c r="I23" s="75"/>
      <c r="J23" s="77">
        <f>ROUND((F23-H23),5)</f>
        <v>-5390</v>
      </c>
      <c r="K23" s="75"/>
      <c r="L23" s="92">
        <f>ROUND(IF(F23=0, IF(H23=0, 0, SIGN(-H23)), IF(H23=0, SIGN(F23), (F23-H23)/ABS(H23))),5)</f>
        <v>-4.4889999999999999E-2</v>
      </c>
    </row>
    <row r="24" spans="1:28" ht="15.75" thickBot="1" x14ac:dyDescent="0.3">
      <c r="A24" s="65"/>
      <c r="B24" s="65"/>
      <c r="C24" s="65" t="s">
        <v>288</v>
      </c>
      <c r="D24" s="65"/>
      <c r="E24" s="65"/>
      <c r="F24" s="79">
        <f>ROUND(SUM(F22:F23),5)</f>
        <v>114690.7</v>
      </c>
      <c r="G24" s="75"/>
      <c r="H24" s="79">
        <f>ROUND(SUM(H22:H23),5)</f>
        <v>120080.7</v>
      </c>
      <c r="I24" s="75"/>
      <c r="J24" s="79">
        <f>ROUND((F24-H24),5)</f>
        <v>-5390</v>
      </c>
      <c r="K24" s="75"/>
      <c r="L24" s="93">
        <f>ROUND(IF(F24=0, IF(H24=0, 0, SIGN(-H24)), IF(H24=0, SIGN(F24), (F24-H24)/ABS(H24))),5)</f>
        <v>-4.4889999999999999E-2</v>
      </c>
    </row>
    <row r="25" spans="1:28" ht="15.75" thickBot="1" x14ac:dyDescent="0.3">
      <c r="A25" s="65"/>
      <c r="B25" s="65" t="s">
        <v>289</v>
      </c>
      <c r="C25" s="65"/>
      <c r="D25" s="65"/>
      <c r="E25" s="65"/>
      <c r="F25" s="79">
        <f>ROUND(F21+F24,5)</f>
        <v>114690.7</v>
      </c>
      <c r="G25" s="75"/>
      <c r="H25" s="79">
        <f>ROUND(H21+H24,5)</f>
        <v>120080.7</v>
      </c>
      <c r="I25" s="75"/>
      <c r="J25" s="79">
        <f>ROUND((F25-H25),5)</f>
        <v>-5390</v>
      </c>
      <c r="K25" s="75"/>
      <c r="L25" s="93">
        <f>ROUND(IF(F25=0, IF(H25=0, 0, SIGN(-H25)), IF(H25=0, SIGN(F25), (F25-H25)/ABS(H25))),5)</f>
        <v>-4.4889999999999999E-2</v>
      </c>
    </row>
    <row r="26" spans="1:28" s="81" customFormat="1" ht="12" thickBot="1" x14ac:dyDescent="0.25">
      <c r="A26" s="65" t="s">
        <v>290</v>
      </c>
      <c r="B26" s="65"/>
      <c r="C26" s="65"/>
      <c r="D26" s="65"/>
      <c r="E26" s="65"/>
      <c r="F26" s="80">
        <f>ROUND(F3+F20+F25,5)</f>
        <v>608836.51</v>
      </c>
      <c r="G26" s="65"/>
      <c r="H26" s="80">
        <f>ROUND(H3+H20+H25,5)</f>
        <v>530391.54</v>
      </c>
      <c r="I26" s="65"/>
      <c r="J26" s="80">
        <f>ROUND((F26-H26),5)</f>
        <v>78444.97</v>
      </c>
      <c r="K26" s="65"/>
      <c r="L26" s="95">
        <f>ROUND(IF(F26=0, IF(H26=0, 0, SIGN(-H26)), IF(H26=0, SIGN(F26), (F26-H26)/ABS(H26))),5)</f>
        <v>0.1479</v>
      </c>
    </row>
    <row r="27" spans="1:28" s="81" customFormat="1" ht="15.75" thickTop="1" x14ac:dyDescent="0.25">
      <c r="A27" s="65" t="s">
        <v>291</v>
      </c>
      <c r="B27" s="65"/>
      <c r="C27" s="65"/>
      <c r="D27" s="65"/>
      <c r="E27" s="65"/>
      <c r="F27" s="74"/>
      <c r="G27" s="75"/>
      <c r="H27" s="74"/>
      <c r="I27" s="75"/>
      <c r="J27" s="74"/>
      <c r="K27" s="75"/>
      <c r="L27" s="9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81" customFormat="1" x14ac:dyDescent="0.25">
      <c r="A28" s="65"/>
      <c r="B28" s="65" t="s">
        <v>292</v>
      </c>
      <c r="C28" s="65"/>
      <c r="D28" s="65"/>
      <c r="E28" s="65"/>
      <c r="F28" s="74"/>
      <c r="G28" s="75"/>
      <c r="H28" s="74"/>
      <c r="I28" s="75"/>
      <c r="J28" s="74"/>
      <c r="K28" s="75"/>
      <c r="L28" s="9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x14ac:dyDescent="0.25">
      <c r="A29" s="65"/>
      <c r="B29" s="65"/>
      <c r="C29" s="65" t="s">
        <v>293</v>
      </c>
      <c r="D29" s="65"/>
      <c r="E29" s="65"/>
      <c r="F29" s="74"/>
      <c r="G29" s="75"/>
      <c r="H29" s="74"/>
      <c r="I29" s="75"/>
      <c r="J29" s="74"/>
      <c r="K29" s="75"/>
      <c r="L29" s="90"/>
    </row>
    <row r="30" spans="1:28" x14ac:dyDescent="0.25">
      <c r="A30" s="65"/>
      <c r="B30" s="65"/>
      <c r="C30" s="65"/>
      <c r="D30" s="65" t="s">
        <v>294</v>
      </c>
      <c r="E30" s="65"/>
      <c r="F30" s="74"/>
      <c r="G30" s="75"/>
      <c r="H30" s="74"/>
      <c r="I30" s="75"/>
      <c r="J30" s="74"/>
      <c r="K30" s="75"/>
      <c r="L30" s="90"/>
    </row>
    <row r="31" spans="1:28" ht="15.75" thickBot="1" x14ac:dyDescent="0.3">
      <c r="A31" s="65"/>
      <c r="B31" s="65"/>
      <c r="C31" s="65"/>
      <c r="D31" s="65"/>
      <c r="E31" s="65" t="s">
        <v>295</v>
      </c>
      <c r="F31" s="76">
        <v>0</v>
      </c>
      <c r="G31" s="75"/>
      <c r="H31" s="76">
        <v>5840.69</v>
      </c>
      <c r="I31" s="75"/>
      <c r="J31" s="76">
        <f>ROUND((F31-H31),5)</f>
        <v>-5840.69</v>
      </c>
      <c r="K31" s="75"/>
      <c r="L31" s="91">
        <f>ROUND(IF(F31=0, IF(H31=0, 0, SIGN(-H31)), IF(H31=0, SIGN(F31), (F31-H31)/ABS(H31))),5)</f>
        <v>-1</v>
      </c>
    </row>
    <row r="32" spans="1:28" x14ac:dyDescent="0.25">
      <c r="A32" s="65"/>
      <c r="B32" s="65"/>
      <c r="C32" s="65"/>
      <c r="D32" s="65" t="s">
        <v>296</v>
      </c>
      <c r="E32" s="65"/>
      <c r="F32" s="74">
        <f>ROUND(SUM(F30:F31),5)</f>
        <v>0</v>
      </c>
      <c r="G32" s="75"/>
      <c r="H32" s="74">
        <f>ROUND(SUM(H30:H31),5)</f>
        <v>5840.69</v>
      </c>
      <c r="I32" s="75"/>
      <c r="J32" s="74">
        <f>ROUND((F32-H32),5)</f>
        <v>-5840.69</v>
      </c>
      <c r="K32" s="75"/>
      <c r="L32" s="90">
        <f>ROUND(IF(F32=0, IF(H32=0, 0, SIGN(-H32)), IF(H32=0, SIGN(F32), (F32-H32)/ABS(H32))),5)</f>
        <v>-1</v>
      </c>
    </row>
    <row r="33" spans="1:12" x14ac:dyDescent="0.25">
      <c r="A33" s="65"/>
      <c r="B33" s="65"/>
      <c r="C33" s="65"/>
      <c r="D33" s="65" t="s">
        <v>297</v>
      </c>
      <c r="E33" s="65"/>
      <c r="F33" s="74"/>
      <c r="G33" s="75"/>
      <c r="H33" s="74"/>
      <c r="I33" s="75"/>
      <c r="J33" s="74"/>
      <c r="K33" s="75"/>
      <c r="L33" s="90"/>
    </row>
    <row r="34" spans="1:12" x14ac:dyDescent="0.25">
      <c r="A34" s="65"/>
      <c r="B34" s="65"/>
      <c r="C34" s="65"/>
      <c r="D34" s="65"/>
      <c r="E34" s="65" t="s">
        <v>298</v>
      </c>
      <c r="F34" s="74">
        <v>3561.26</v>
      </c>
      <c r="G34" s="75"/>
      <c r="H34" s="74">
        <v>2477.71</v>
      </c>
      <c r="I34" s="75"/>
      <c r="J34" s="74">
        <f>ROUND((F34-H34),5)</f>
        <v>1083.55</v>
      </c>
      <c r="K34" s="75"/>
      <c r="L34" s="90">
        <f>ROUND(IF(F34=0, IF(H34=0, 0, SIGN(-H34)), IF(H34=0, SIGN(F34), (F34-H34)/ABS(H34))),5)</f>
        <v>0.43731999999999999</v>
      </c>
    </row>
    <row r="35" spans="1:12" x14ac:dyDescent="0.25">
      <c r="A35" s="65"/>
      <c r="B35" s="65"/>
      <c r="C35" s="65"/>
      <c r="D35" s="65"/>
      <c r="E35" s="65" t="s">
        <v>299</v>
      </c>
      <c r="F35" s="74">
        <v>3616</v>
      </c>
      <c r="G35" s="75"/>
      <c r="H35" s="74">
        <v>4102.49</v>
      </c>
      <c r="I35" s="75"/>
      <c r="J35" s="74">
        <f>ROUND((F35-H35),5)</f>
        <v>-486.49</v>
      </c>
      <c r="K35" s="75"/>
      <c r="L35" s="90">
        <f>ROUND(IF(F35=0, IF(H35=0, 0, SIGN(-H35)), IF(H35=0, SIGN(F35), (F35-H35)/ABS(H35))),5)</f>
        <v>-0.11858</v>
      </c>
    </row>
    <row r="36" spans="1:12" ht="15.75" thickBot="1" x14ac:dyDescent="0.3">
      <c r="A36" s="65"/>
      <c r="B36" s="65"/>
      <c r="C36" s="65"/>
      <c r="D36" s="65"/>
      <c r="E36" s="65" t="s">
        <v>369</v>
      </c>
      <c r="F36" s="77">
        <v>119.35</v>
      </c>
      <c r="G36" s="75"/>
      <c r="H36" s="77">
        <v>0</v>
      </c>
      <c r="I36" s="75"/>
      <c r="J36" s="77">
        <f>ROUND((F36-H36),5)</f>
        <v>119.35</v>
      </c>
      <c r="K36" s="75"/>
      <c r="L36" s="92">
        <f>ROUND(IF(F36=0, IF(H36=0, 0, SIGN(-H36)), IF(H36=0, SIGN(F36), (F36-H36)/ABS(H36))),5)</f>
        <v>1</v>
      </c>
    </row>
    <row r="37" spans="1:12" ht="15.75" thickBot="1" x14ac:dyDescent="0.3">
      <c r="A37" s="65"/>
      <c r="B37" s="65"/>
      <c r="C37" s="65"/>
      <c r="D37" s="65" t="s">
        <v>300</v>
      </c>
      <c r="E37" s="65"/>
      <c r="F37" s="78">
        <f>ROUND(SUM(F33:F36),5)</f>
        <v>7296.61</v>
      </c>
      <c r="G37" s="75"/>
      <c r="H37" s="78">
        <f>ROUND(SUM(H33:H36),5)</f>
        <v>6580.2</v>
      </c>
      <c r="I37" s="75"/>
      <c r="J37" s="78">
        <f>ROUND((F37-H37),5)</f>
        <v>716.41</v>
      </c>
      <c r="K37" s="75"/>
      <c r="L37" s="94">
        <f>ROUND(IF(F37=0, IF(H37=0, 0, SIGN(-H37)), IF(H37=0, SIGN(F37), (F37-H37)/ABS(H37))),5)</f>
        <v>0.10886999999999999</v>
      </c>
    </row>
    <row r="38" spans="1:12" x14ac:dyDescent="0.25">
      <c r="A38" s="65"/>
      <c r="B38" s="65"/>
      <c r="C38" s="65" t="s">
        <v>301</v>
      </c>
      <c r="D38" s="65"/>
      <c r="E38" s="65"/>
      <c r="F38" s="74">
        <f>ROUND(F29+F32+F37,5)</f>
        <v>7296.61</v>
      </c>
      <c r="G38" s="75"/>
      <c r="H38" s="74">
        <f>ROUND(H29+H32+H37,5)</f>
        <v>12420.89</v>
      </c>
      <c r="I38" s="75"/>
      <c r="J38" s="74">
        <f>ROUND((F38-H38),5)</f>
        <v>-5124.28</v>
      </c>
      <c r="K38" s="75"/>
      <c r="L38" s="90">
        <f>ROUND(IF(F38=0, IF(H38=0, 0, SIGN(-H38)), IF(H38=0, SIGN(F38), (F38-H38)/ABS(H38))),5)</f>
        <v>-0.41254999999999997</v>
      </c>
    </row>
    <row r="39" spans="1:12" x14ac:dyDescent="0.25">
      <c r="A39" s="65"/>
      <c r="B39" s="65"/>
      <c r="C39" s="65" t="s">
        <v>302</v>
      </c>
      <c r="D39" s="65"/>
      <c r="E39" s="65"/>
      <c r="F39" s="74"/>
      <c r="G39" s="75"/>
      <c r="H39" s="74"/>
      <c r="I39" s="75"/>
      <c r="J39" s="74"/>
      <c r="K39" s="75"/>
      <c r="L39" s="90"/>
    </row>
    <row r="40" spans="1:12" x14ac:dyDescent="0.25">
      <c r="A40" s="65"/>
      <c r="B40" s="65"/>
      <c r="C40" s="65"/>
      <c r="D40" s="65" t="s">
        <v>303</v>
      </c>
      <c r="E40" s="65"/>
      <c r="F40" s="74"/>
      <c r="G40" s="75"/>
      <c r="H40" s="74"/>
      <c r="I40" s="75"/>
      <c r="J40" s="74"/>
      <c r="K40" s="75"/>
      <c r="L40" s="90"/>
    </row>
    <row r="41" spans="1:12" x14ac:dyDescent="0.25">
      <c r="A41" s="65"/>
      <c r="B41" s="65"/>
      <c r="C41" s="65"/>
      <c r="D41" s="65"/>
      <c r="E41" s="65" t="s">
        <v>304</v>
      </c>
      <c r="F41" s="74">
        <v>1073.04</v>
      </c>
      <c r="G41" s="75"/>
      <c r="H41" s="74">
        <v>1036.6500000000001</v>
      </c>
      <c r="I41" s="75"/>
      <c r="J41" s="74">
        <f t="shared" ref="J41:J50" si="0">ROUND((F41-H41),5)</f>
        <v>36.39</v>
      </c>
      <c r="K41" s="75"/>
      <c r="L41" s="90">
        <f t="shared" ref="L41:L50" si="1">ROUND(IF(F41=0, IF(H41=0, 0, SIGN(-H41)), IF(H41=0, SIGN(F41), (F41-H41)/ABS(H41))),5)</f>
        <v>3.5099999999999999E-2</v>
      </c>
    </row>
    <row r="42" spans="1:12" x14ac:dyDescent="0.25">
      <c r="A42" s="65"/>
      <c r="B42" s="65"/>
      <c r="C42" s="65"/>
      <c r="D42" s="65"/>
      <c r="E42" s="65" t="s">
        <v>305</v>
      </c>
      <c r="F42" s="74">
        <v>2055.15</v>
      </c>
      <c r="G42" s="75"/>
      <c r="H42" s="74">
        <v>1905.15</v>
      </c>
      <c r="I42" s="75"/>
      <c r="J42" s="74">
        <f t="shared" si="0"/>
        <v>150</v>
      </c>
      <c r="K42" s="75"/>
      <c r="L42" s="90">
        <f t="shared" si="1"/>
        <v>7.8729999999999994E-2</v>
      </c>
    </row>
    <row r="43" spans="1:12" x14ac:dyDescent="0.25">
      <c r="A43" s="65"/>
      <c r="B43" s="65"/>
      <c r="C43" s="65"/>
      <c r="D43" s="65"/>
      <c r="E43" s="65" t="s">
        <v>306</v>
      </c>
      <c r="F43" s="74">
        <v>0</v>
      </c>
      <c r="G43" s="75"/>
      <c r="H43" s="74">
        <v>724.33</v>
      </c>
      <c r="I43" s="75"/>
      <c r="J43" s="74">
        <f t="shared" si="0"/>
        <v>-724.33</v>
      </c>
      <c r="K43" s="75"/>
      <c r="L43" s="90">
        <f t="shared" si="1"/>
        <v>-1</v>
      </c>
    </row>
    <row r="44" spans="1:12" x14ac:dyDescent="0.25">
      <c r="A44" s="65"/>
      <c r="B44" s="65"/>
      <c r="C44" s="65"/>
      <c r="D44" s="65"/>
      <c r="E44" s="65" t="s">
        <v>307</v>
      </c>
      <c r="F44" s="74">
        <v>160</v>
      </c>
      <c r="G44" s="75"/>
      <c r="H44" s="74">
        <v>160</v>
      </c>
      <c r="I44" s="75"/>
      <c r="J44" s="74">
        <f t="shared" si="0"/>
        <v>0</v>
      </c>
      <c r="K44" s="75"/>
      <c r="L44" s="90">
        <f t="shared" si="1"/>
        <v>0</v>
      </c>
    </row>
    <row r="45" spans="1:12" x14ac:dyDescent="0.25">
      <c r="A45" s="65"/>
      <c r="B45" s="65"/>
      <c r="C45" s="65"/>
      <c r="D45" s="65"/>
      <c r="E45" s="65" t="s">
        <v>308</v>
      </c>
      <c r="F45" s="74">
        <v>775.92</v>
      </c>
      <c r="G45" s="75"/>
      <c r="H45" s="74">
        <v>949.17</v>
      </c>
      <c r="I45" s="75"/>
      <c r="J45" s="74">
        <f t="shared" si="0"/>
        <v>-173.25</v>
      </c>
      <c r="K45" s="75"/>
      <c r="L45" s="90">
        <f t="shared" si="1"/>
        <v>-0.18253</v>
      </c>
    </row>
    <row r="46" spans="1:12" x14ac:dyDescent="0.25">
      <c r="A46" s="65"/>
      <c r="B46" s="65"/>
      <c r="C46" s="65"/>
      <c r="D46" s="65"/>
      <c r="E46" s="65" t="s">
        <v>309</v>
      </c>
      <c r="F46" s="74">
        <v>0</v>
      </c>
      <c r="G46" s="75"/>
      <c r="H46" s="74">
        <v>266.06</v>
      </c>
      <c r="I46" s="75"/>
      <c r="J46" s="74">
        <f t="shared" si="0"/>
        <v>-266.06</v>
      </c>
      <c r="K46" s="75"/>
      <c r="L46" s="90">
        <f t="shared" si="1"/>
        <v>-1</v>
      </c>
    </row>
    <row r="47" spans="1:12" ht="15.75" thickBot="1" x14ac:dyDescent="0.3">
      <c r="A47" s="65"/>
      <c r="B47" s="65"/>
      <c r="C47" s="65"/>
      <c r="D47" s="65"/>
      <c r="E47" s="65" t="s">
        <v>310</v>
      </c>
      <c r="F47" s="77">
        <v>0</v>
      </c>
      <c r="G47" s="75"/>
      <c r="H47" s="77">
        <v>1088.72</v>
      </c>
      <c r="I47" s="75"/>
      <c r="J47" s="77">
        <f t="shared" si="0"/>
        <v>-1088.72</v>
      </c>
      <c r="K47" s="75"/>
      <c r="L47" s="92">
        <f t="shared" si="1"/>
        <v>-1</v>
      </c>
    </row>
    <row r="48" spans="1:12" ht="15.75" thickBot="1" x14ac:dyDescent="0.3">
      <c r="A48" s="65"/>
      <c r="B48" s="65"/>
      <c r="C48" s="65"/>
      <c r="D48" s="65" t="s">
        <v>311</v>
      </c>
      <c r="E48" s="65"/>
      <c r="F48" s="79">
        <f>ROUND(SUM(F40:F47),5)</f>
        <v>4064.11</v>
      </c>
      <c r="G48" s="75"/>
      <c r="H48" s="79">
        <f>ROUND(SUM(H40:H47),5)</f>
        <v>6130.08</v>
      </c>
      <c r="I48" s="75"/>
      <c r="J48" s="79">
        <f t="shared" si="0"/>
        <v>-2065.9699999999998</v>
      </c>
      <c r="K48" s="75"/>
      <c r="L48" s="93">
        <f t="shared" si="1"/>
        <v>-0.33701999999999999</v>
      </c>
    </row>
    <row r="49" spans="1:28" ht="15.75" thickBot="1" x14ac:dyDescent="0.3">
      <c r="A49" s="65"/>
      <c r="B49" s="65"/>
      <c r="C49" s="65" t="s">
        <v>312</v>
      </c>
      <c r="D49" s="65"/>
      <c r="E49" s="65"/>
      <c r="F49" s="78">
        <f>ROUND(F39+F48,5)</f>
        <v>4064.11</v>
      </c>
      <c r="G49" s="75"/>
      <c r="H49" s="78">
        <f>ROUND(H39+H48,5)</f>
        <v>6130.08</v>
      </c>
      <c r="I49" s="75"/>
      <c r="J49" s="78">
        <f t="shared" si="0"/>
        <v>-2065.9699999999998</v>
      </c>
      <c r="K49" s="75"/>
      <c r="L49" s="94">
        <f t="shared" si="1"/>
        <v>-0.33701999999999999</v>
      </c>
    </row>
    <row r="50" spans="1:28" x14ac:dyDescent="0.25">
      <c r="A50" s="65"/>
      <c r="B50" s="65" t="s">
        <v>313</v>
      </c>
      <c r="C50" s="65"/>
      <c r="D50" s="65"/>
      <c r="E50" s="65"/>
      <c r="F50" s="74">
        <f>ROUND(F28+F38+F49,5)</f>
        <v>11360.72</v>
      </c>
      <c r="G50" s="75"/>
      <c r="H50" s="74">
        <f>ROUND(H28+H38+H49,5)</f>
        <v>18550.97</v>
      </c>
      <c r="I50" s="75"/>
      <c r="J50" s="74">
        <f t="shared" si="0"/>
        <v>-7190.25</v>
      </c>
      <c r="K50" s="75"/>
      <c r="L50" s="90">
        <f t="shared" si="1"/>
        <v>-0.38758999999999999</v>
      </c>
    </row>
    <row r="51" spans="1:28" x14ac:dyDescent="0.25">
      <c r="A51" s="65"/>
      <c r="B51" s="65" t="s">
        <v>314</v>
      </c>
      <c r="C51" s="65"/>
      <c r="D51" s="65"/>
      <c r="E51" s="65"/>
      <c r="F51" s="74"/>
      <c r="G51" s="75"/>
      <c r="H51" s="74"/>
      <c r="I51" s="75"/>
      <c r="J51" s="74"/>
      <c r="K51" s="75"/>
      <c r="L51" s="90"/>
    </row>
    <row r="52" spans="1:28" s="98" customFormat="1" x14ac:dyDescent="0.25">
      <c r="A52" s="65"/>
      <c r="B52" s="65"/>
      <c r="C52" s="65"/>
      <c r="D52" s="65"/>
      <c r="E52" s="65" t="s">
        <v>402</v>
      </c>
      <c r="F52" s="74">
        <f>F53+F54+F63</f>
        <v>379213.44999999995</v>
      </c>
      <c r="G52" s="75"/>
      <c r="H52" s="74"/>
      <c r="I52" s="75"/>
      <c r="J52" s="74"/>
      <c r="K52" s="75"/>
      <c r="L52" s="90"/>
    </row>
    <row r="53" spans="1:28" hidden="1" x14ac:dyDescent="0.25">
      <c r="A53" s="65"/>
      <c r="B53" s="65"/>
      <c r="C53" s="65" t="s">
        <v>315</v>
      </c>
      <c r="D53" s="65"/>
      <c r="E53" s="65"/>
      <c r="F53" s="74">
        <v>107718.2</v>
      </c>
      <c r="G53" s="75"/>
      <c r="H53" s="74">
        <v>17626.38</v>
      </c>
      <c r="I53" s="75"/>
      <c r="J53" s="74">
        <f>ROUND((F53-H53),5)</f>
        <v>90091.82</v>
      </c>
      <c r="K53" s="75"/>
      <c r="L53" s="90">
        <f>ROUND(IF(F53=0, IF(H53=0, 0, SIGN(-H53)), IF(H53=0, SIGN(F53), (F53-H53)/ABS(H53))),5)</f>
        <v>5.1111899999999997</v>
      </c>
    </row>
    <row r="54" spans="1:28" s="98" customFormat="1" hidden="1" x14ac:dyDescent="0.25">
      <c r="A54" s="65"/>
      <c r="B54" s="65"/>
      <c r="C54" s="65" t="s">
        <v>316</v>
      </c>
      <c r="D54" s="65"/>
      <c r="E54" s="65"/>
      <c r="F54" s="74">
        <v>255803.15</v>
      </c>
      <c r="G54" s="75"/>
      <c r="H54" s="74">
        <v>190745.3</v>
      </c>
      <c r="I54" s="75"/>
      <c r="J54" s="74">
        <f>ROUND((F54-H54),5)</f>
        <v>65057.85</v>
      </c>
      <c r="K54" s="75"/>
      <c r="L54" s="90">
        <f>ROUND(IF(F54=0, IF(H54=0, 0, SIGN(-H54)), IF(H54=0, SIGN(F54), (F54-H54)/ABS(H54))),5)</f>
        <v>0.34106999999999998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98" customFormat="1" x14ac:dyDescent="0.25">
      <c r="A55" s="65"/>
      <c r="B55" s="65"/>
      <c r="C55" s="65" t="s">
        <v>317</v>
      </c>
      <c r="D55" s="65"/>
      <c r="E55" s="65"/>
      <c r="F55" s="74"/>
      <c r="G55" s="75"/>
      <c r="H55" s="74"/>
      <c r="I55" s="75"/>
      <c r="J55" s="74"/>
      <c r="K55" s="75"/>
      <c r="L55" s="9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98" customFormat="1" x14ac:dyDescent="0.25">
      <c r="A56" s="65"/>
      <c r="B56" s="65"/>
      <c r="C56" s="65"/>
      <c r="D56" s="65" t="s">
        <v>318</v>
      </c>
      <c r="E56" s="65"/>
      <c r="F56" s="74">
        <v>573.64</v>
      </c>
      <c r="G56" s="75"/>
      <c r="H56" s="74">
        <v>573.64</v>
      </c>
      <c r="I56" s="75"/>
      <c r="J56" s="74">
        <f t="shared" ref="J56:J65" si="2">ROUND((F56-H56),5)</f>
        <v>0</v>
      </c>
      <c r="K56" s="75"/>
      <c r="L56" s="90">
        <f t="shared" ref="L56:L65" si="3">ROUND(IF(F56=0, IF(H56=0, 0, SIGN(-H56)), IF(H56=0, SIGN(F56), (F56-H56)/ABS(H56))),5)</f>
        <v>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98" customFormat="1" ht="15.75" thickBot="1" x14ac:dyDescent="0.3">
      <c r="A57" s="65"/>
      <c r="B57" s="65"/>
      <c r="C57" s="65"/>
      <c r="D57" s="65" t="s">
        <v>319</v>
      </c>
      <c r="E57" s="65"/>
      <c r="F57" s="76">
        <v>150</v>
      </c>
      <c r="G57" s="75"/>
      <c r="H57" s="76">
        <v>100</v>
      </c>
      <c r="I57" s="75"/>
      <c r="J57" s="76">
        <f t="shared" si="2"/>
        <v>50</v>
      </c>
      <c r="K57" s="75"/>
      <c r="L57" s="91">
        <f t="shared" si="3"/>
        <v>0.5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98" customFormat="1" x14ac:dyDescent="0.25">
      <c r="A58" s="65"/>
      <c r="B58" s="65"/>
      <c r="C58" s="65" t="s">
        <v>320</v>
      </c>
      <c r="D58" s="65"/>
      <c r="E58" s="65"/>
      <c r="F58" s="74">
        <f>ROUND(SUM(F55:F57),5)</f>
        <v>723.64</v>
      </c>
      <c r="G58" s="75"/>
      <c r="H58" s="74">
        <f>ROUND(SUM(H55:H57),5)</f>
        <v>673.64</v>
      </c>
      <c r="I58" s="75"/>
      <c r="J58" s="74">
        <f t="shared" si="2"/>
        <v>50</v>
      </c>
      <c r="K58" s="75"/>
      <c r="L58" s="90">
        <f t="shared" si="3"/>
        <v>7.4219999999999994E-2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98" customFormat="1" x14ac:dyDescent="0.25">
      <c r="A59" s="65"/>
      <c r="B59" s="65"/>
      <c r="C59" s="65" t="s">
        <v>321</v>
      </c>
      <c r="D59" s="65"/>
      <c r="E59" s="65"/>
      <c r="F59" s="74">
        <v>42848</v>
      </c>
      <c r="G59" s="75"/>
      <c r="H59" s="74">
        <v>54315</v>
      </c>
      <c r="I59" s="75"/>
      <c r="J59" s="74">
        <f t="shared" si="2"/>
        <v>-11467</v>
      </c>
      <c r="K59" s="75"/>
      <c r="L59" s="90">
        <f t="shared" si="3"/>
        <v>-0.21112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98" customFormat="1" x14ac:dyDescent="0.25">
      <c r="A60" s="65"/>
      <c r="B60" s="65"/>
      <c r="C60" s="65" t="s">
        <v>322</v>
      </c>
      <c r="D60" s="65"/>
      <c r="E60" s="65"/>
      <c r="F60" s="74">
        <v>0</v>
      </c>
      <c r="G60" s="75"/>
      <c r="H60" s="74">
        <v>48250.85</v>
      </c>
      <c r="I60" s="75"/>
      <c r="J60" s="74">
        <f t="shared" si="2"/>
        <v>-48250.85</v>
      </c>
      <c r="K60" s="75"/>
      <c r="L60" s="90">
        <f t="shared" si="3"/>
        <v>-1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x14ac:dyDescent="0.25">
      <c r="A61" s="65"/>
      <c r="B61" s="65"/>
      <c r="C61" s="65" t="s">
        <v>323</v>
      </c>
      <c r="D61" s="65"/>
      <c r="E61" s="65"/>
      <c r="F61" s="74">
        <v>60000</v>
      </c>
      <c r="G61" s="75"/>
      <c r="H61" s="74">
        <v>60000</v>
      </c>
      <c r="I61" s="75"/>
      <c r="J61" s="74">
        <f t="shared" si="2"/>
        <v>0</v>
      </c>
      <c r="K61" s="75"/>
      <c r="L61" s="90">
        <f t="shared" si="3"/>
        <v>0</v>
      </c>
    </row>
    <row r="62" spans="1:28" s="98" customFormat="1" ht="15.75" thickBot="1" x14ac:dyDescent="0.3">
      <c r="A62" s="65"/>
      <c r="B62" s="65"/>
      <c r="C62" s="65" t="s">
        <v>324</v>
      </c>
      <c r="D62" s="65"/>
      <c r="E62" s="65"/>
      <c r="F62" s="74">
        <v>114690.7</v>
      </c>
      <c r="G62" s="75"/>
      <c r="H62" s="74">
        <v>120080.7</v>
      </c>
      <c r="I62" s="75"/>
      <c r="J62" s="74">
        <f t="shared" si="2"/>
        <v>-5390</v>
      </c>
      <c r="K62" s="75"/>
      <c r="L62" s="90">
        <f t="shared" si="3"/>
        <v>-4.4889999999999999E-2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5.75" hidden="1" thickBot="1" x14ac:dyDescent="0.3">
      <c r="A63" s="65"/>
      <c r="B63" s="65"/>
      <c r="C63" s="65" t="s">
        <v>70</v>
      </c>
      <c r="D63" s="65"/>
      <c r="E63" s="65"/>
      <c r="F63" s="77">
        <v>15692.1</v>
      </c>
      <c r="G63" s="75"/>
      <c r="H63" s="77">
        <v>20148.7</v>
      </c>
      <c r="I63" s="75"/>
      <c r="J63" s="77">
        <f t="shared" si="2"/>
        <v>-4456.6000000000004</v>
      </c>
      <c r="K63" s="75"/>
      <c r="L63" s="92">
        <f t="shared" si="3"/>
        <v>-0.22119</v>
      </c>
    </row>
    <row r="64" spans="1:28" ht="15.75" thickBot="1" x14ac:dyDescent="0.3">
      <c r="A64" s="65"/>
      <c r="B64" s="65" t="s">
        <v>325</v>
      </c>
      <c r="C64" s="65"/>
      <c r="D64" s="65"/>
      <c r="E64" s="65"/>
      <c r="F64" s="79">
        <f>ROUND(SUM(F51:F52)+SUM(F58:F62),5)</f>
        <v>597475.79</v>
      </c>
      <c r="G64" s="75"/>
      <c r="H64" s="79">
        <f>ROUND(SUM(H51:H54)+SUM(H58:H63),5)</f>
        <v>511840.57</v>
      </c>
      <c r="I64" s="75"/>
      <c r="J64" s="79">
        <f t="shared" si="2"/>
        <v>85635.22</v>
      </c>
      <c r="K64" s="75"/>
      <c r="L64" s="93">
        <f t="shared" si="3"/>
        <v>0.16730999999999999</v>
      </c>
    </row>
    <row r="65" spans="1:28" s="81" customFormat="1" ht="12" thickBot="1" x14ac:dyDescent="0.25">
      <c r="A65" s="65" t="s">
        <v>326</v>
      </c>
      <c r="B65" s="65"/>
      <c r="C65" s="65"/>
      <c r="D65" s="65"/>
      <c r="E65" s="65"/>
      <c r="F65" s="80">
        <f>ROUND(F27+F50+F64,5)</f>
        <v>608836.51</v>
      </c>
      <c r="G65" s="65"/>
      <c r="H65" s="80">
        <f>ROUND(H27+H50+H64,5)</f>
        <v>530391.54</v>
      </c>
      <c r="I65" s="65"/>
      <c r="J65" s="80">
        <f t="shared" si="2"/>
        <v>78444.97</v>
      </c>
      <c r="K65" s="65"/>
      <c r="L65" s="95">
        <f t="shared" si="3"/>
        <v>0.1479</v>
      </c>
    </row>
    <row r="66" spans="1:28" ht="15.75" thickTop="1" x14ac:dyDescent="0.25"/>
    <row r="67" spans="1:28" s="81" customFormat="1" x14ac:dyDescent="0.25">
      <c r="A67" s="85"/>
      <c r="B67" s="85"/>
      <c r="C67" s="85"/>
      <c r="D67" s="85"/>
      <c r="E67" s="85"/>
      <c r="F67" s="86"/>
      <c r="G67" s="86"/>
      <c r="H67" s="86"/>
      <c r="I67" s="86"/>
      <c r="J67" s="86"/>
      <c r="K67" s="86"/>
      <c r="L67" s="8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70" spans="1:28" s="81" customFormat="1" x14ac:dyDescent="0.25">
      <c r="A70" s="85"/>
      <c r="B70" s="85"/>
      <c r="C70" s="85"/>
      <c r="D70" s="85"/>
      <c r="E70" s="85"/>
      <c r="F70" s="86"/>
      <c r="G70" s="86"/>
      <c r="H70" s="86"/>
      <c r="I70" s="86"/>
      <c r="J70" s="86"/>
      <c r="K70" s="86"/>
      <c r="L70" s="8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81" customFormat="1" x14ac:dyDescent="0.25">
      <c r="A71" s="85"/>
      <c r="B71" s="85"/>
      <c r="C71" s="85"/>
      <c r="D71" s="85"/>
      <c r="E71" s="85"/>
      <c r="F71" s="86"/>
      <c r="G71" s="86"/>
      <c r="H71" s="86"/>
      <c r="I71" s="86"/>
      <c r="J71" s="86"/>
      <c r="K71" s="86"/>
      <c r="L71" s="8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81" customFormat="1" x14ac:dyDescent="0.25">
      <c r="A72" s="85"/>
      <c r="B72" s="85"/>
      <c r="C72" s="85"/>
      <c r="D72" s="85"/>
      <c r="E72" s="85"/>
      <c r="F72" s="86"/>
      <c r="G72" s="86"/>
      <c r="H72" s="86"/>
      <c r="I72" s="86"/>
      <c r="J72" s="86"/>
      <c r="K72" s="86"/>
      <c r="L72" s="8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81" customFormat="1" x14ac:dyDescent="0.25">
      <c r="A73" s="85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8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5" spans="1:28" s="81" customFormat="1" x14ac:dyDescent="0.25">
      <c r="A75" s="85"/>
      <c r="B75" s="85"/>
      <c r="C75" s="85"/>
      <c r="D75" s="85"/>
      <c r="E75" s="85"/>
      <c r="F75" s="86"/>
      <c r="G75" s="86"/>
      <c r="H75" s="86"/>
      <c r="I75" s="86"/>
      <c r="J75" s="86"/>
      <c r="K75" s="86"/>
      <c r="L75" s="8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81" customFormat="1" x14ac:dyDescent="0.25">
      <c r="A76" s="85"/>
      <c r="B76" s="85"/>
      <c r="C76" s="85"/>
      <c r="D76" s="85"/>
      <c r="E76" s="85"/>
      <c r="F76" s="86"/>
      <c r="G76" s="86"/>
      <c r="H76" s="86"/>
      <c r="I76" s="86"/>
      <c r="J76" s="86"/>
      <c r="K76" s="86"/>
      <c r="L76" s="8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81" customFormat="1" x14ac:dyDescent="0.25">
      <c r="A77" s="85"/>
      <c r="B77" s="85"/>
      <c r="C77" s="85"/>
      <c r="D77" s="85"/>
      <c r="E77" s="85"/>
      <c r="F77" s="86"/>
      <c r="G77" s="86"/>
      <c r="H77" s="86"/>
      <c r="I77" s="86"/>
      <c r="J77" s="86"/>
      <c r="K77" s="86"/>
      <c r="L77" s="8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</sheetData>
  <pageMargins left="0.25" right="0.25" top="0.75" bottom="0.75" header="0.1" footer="0.3"/>
  <pageSetup scale="84" orientation="landscape" horizontalDpi="4294967293" verticalDpi="0" r:id="rId1"/>
  <headerFooter>
    <oddHeader>&amp;L&amp;"Arial,Bold"&amp;8 5:11 PM
&amp;"Arial,Bold"&amp;8 06/08/21
&amp;"Arial,Bold"&amp;8 Accrual Basis&amp;C&amp;"Arial,Bold"&amp;12 League of Women Voters of Oregon (C3)
&amp;"Arial,Bold"&amp;14 Statement of Financial Position
&amp;"Arial,Bold"&amp;10 As of June 8, 2021</oddHeader>
    <oddFooter>&amp;R&amp;"Arial,Bold"&amp;8 Page &amp;P of &amp;N</oddFooter>
  </headerFooter>
  <rowBreaks count="1" manualBreakCount="1">
    <brk id="38" max="16383" man="1"/>
  </rowBreaks>
  <drawing r:id="rId2"/>
  <legacyDrawing r:id="rId3"/>
  <controls>
    <mc:AlternateContent xmlns:mc="http://schemas.openxmlformats.org/markup-compatibility/2006">
      <mc:Choice Requires="x14">
        <control shapeId="41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125" r:id="rId4" name="FILTER"/>
      </mc:Fallback>
    </mc:AlternateContent>
    <mc:AlternateContent xmlns:mc="http://schemas.openxmlformats.org/markup-compatibility/2006">
      <mc:Choice Requires="x14">
        <control shapeId="41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1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E4E7-0C01-4250-821A-D329EA973876}">
  <dimension ref="B1:K137"/>
  <sheetViews>
    <sheetView workbookViewId="0">
      <pane ySplit="4" topLeftCell="A120" activePane="bottomLeft" state="frozen"/>
      <selection pane="bottomLeft" activeCell="Q120" sqref="Q120"/>
    </sheetView>
  </sheetViews>
  <sheetFormatPr defaultColWidth="8.85546875" defaultRowHeight="15" x14ac:dyDescent="0.25"/>
  <cols>
    <col min="1" max="1" width="1.7109375" customWidth="1"/>
    <col min="3" max="3" width="43.42578125" customWidth="1"/>
    <col min="4" max="4" width="13.85546875" style="60" customWidth="1"/>
    <col min="5" max="5" width="1.85546875" customWidth="1"/>
    <col min="6" max="6" width="12.42578125" style="60" customWidth="1"/>
    <col min="7" max="7" width="1.7109375" customWidth="1"/>
    <col min="8" max="8" width="8.42578125" style="61" customWidth="1"/>
    <col min="10" max="10" width="8.85546875" customWidth="1"/>
    <col min="12" max="12" width="8.42578125" customWidth="1"/>
  </cols>
  <sheetData>
    <row r="1" spans="2:11" x14ac:dyDescent="0.25">
      <c r="D1" s="59"/>
    </row>
    <row r="2" spans="2:11" x14ac:dyDescent="0.25">
      <c r="D2" s="59"/>
    </row>
    <row r="3" spans="2:11" x14ac:dyDescent="0.25">
      <c r="D3" s="62"/>
    </row>
    <row r="4" spans="2:11" x14ac:dyDescent="0.25">
      <c r="D4" s="59" t="s">
        <v>159</v>
      </c>
      <c r="F4" s="63" t="s">
        <v>160</v>
      </c>
      <c r="H4" s="64" t="s">
        <v>161</v>
      </c>
      <c r="K4" s="65"/>
    </row>
    <row r="5" spans="2:11" ht="18.75" x14ac:dyDescent="0.3">
      <c r="B5" s="66" t="s">
        <v>0</v>
      </c>
      <c r="D5" s="62"/>
      <c r="K5" s="65"/>
    </row>
    <row r="6" spans="2:11" x14ac:dyDescent="0.25">
      <c r="B6" t="s">
        <v>162</v>
      </c>
      <c r="D6" s="62"/>
      <c r="K6" s="65"/>
    </row>
    <row r="7" spans="2:11" x14ac:dyDescent="0.25">
      <c r="C7" t="s">
        <v>163</v>
      </c>
      <c r="D7" s="62">
        <f>'Income &amp; Expense'!AP6+'Income &amp; Expense'!AV6</f>
        <v>11170</v>
      </c>
      <c r="F7" s="60">
        <f>'20-21 budget'!F5</f>
        <v>25000</v>
      </c>
      <c r="H7" s="61">
        <f>IF(F7="","",D7/F7)</f>
        <v>0.44679999999999997</v>
      </c>
      <c r="K7" s="65"/>
    </row>
    <row r="8" spans="2:11" x14ac:dyDescent="0.25">
      <c r="C8" t="s">
        <v>164</v>
      </c>
      <c r="D8" s="62">
        <f>'Income &amp; Expense'!AR6+'Income &amp; Expense'!AX6</f>
        <v>17155</v>
      </c>
      <c r="F8" s="60">
        <f>'20-21 budget'!F6</f>
        <v>20000</v>
      </c>
      <c r="H8" s="61">
        <f t="shared" ref="H8:H59" si="0">IF(F8="","",D8/F8)</f>
        <v>0.85775000000000001</v>
      </c>
      <c r="I8" t="s">
        <v>342</v>
      </c>
      <c r="K8" s="65"/>
    </row>
    <row r="9" spans="2:11" x14ac:dyDescent="0.25">
      <c r="C9" t="s">
        <v>341</v>
      </c>
      <c r="D9" s="62">
        <f>'Income &amp; Expense'!Z6</f>
        <v>50</v>
      </c>
      <c r="H9" s="61" t="str">
        <f t="shared" si="0"/>
        <v/>
      </c>
      <c r="K9" s="65"/>
    </row>
    <row r="10" spans="2:11" hidden="1" x14ac:dyDescent="0.25">
      <c r="C10" t="s">
        <v>165</v>
      </c>
      <c r="D10" s="62"/>
      <c r="H10" s="61" t="str">
        <f t="shared" si="0"/>
        <v/>
      </c>
      <c r="K10" s="65"/>
    </row>
    <row r="11" spans="2:11" hidden="1" x14ac:dyDescent="0.25">
      <c r="C11" t="s">
        <v>166</v>
      </c>
      <c r="D11" s="62"/>
      <c r="K11" s="65"/>
    </row>
    <row r="12" spans="2:11" x14ac:dyDescent="0.25">
      <c r="C12" t="s">
        <v>167</v>
      </c>
      <c r="D12" s="62"/>
      <c r="F12" s="60">
        <f>'20-21 budget'!F7</f>
        <v>3000</v>
      </c>
      <c r="H12" s="61">
        <f t="shared" si="0"/>
        <v>0</v>
      </c>
      <c r="K12" s="65"/>
    </row>
    <row r="13" spans="2:11" hidden="1" x14ac:dyDescent="0.25">
      <c r="C13" t="s">
        <v>168</v>
      </c>
      <c r="D13" s="62"/>
      <c r="K13" s="65"/>
    </row>
    <row r="14" spans="2:11" x14ac:dyDescent="0.25">
      <c r="C14" t="s">
        <v>1</v>
      </c>
      <c r="D14" s="62">
        <f>'Income &amp; Expense'!BX7</f>
        <v>5000</v>
      </c>
      <c r="F14" s="60">
        <f>'20-21 budget'!F9</f>
        <v>2500</v>
      </c>
      <c r="H14" s="61">
        <f t="shared" si="0"/>
        <v>2</v>
      </c>
      <c r="I14" t="s">
        <v>370</v>
      </c>
      <c r="K14" s="65"/>
    </row>
    <row r="15" spans="2:11" s="98" customFormat="1" x14ac:dyDescent="0.25">
      <c r="C15" s="98" t="s">
        <v>2</v>
      </c>
      <c r="D15" s="62">
        <f>'Income &amp; Expense'!BX8</f>
        <v>400</v>
      </c>
      <c r="F15" s="60">
        <f>'20-21 budget'!F10</f>
        <v>4000</v>
      </c>
      <c r="H15" s="61"/>
      <c r="K15" s="65"/>
    </row>
    <row r="16" spans="2:11" x14ac:dyDescent="0.25">
      <c r="C16" t="s">
        <v>169</v>
      </c>
      <c r="D16" s="62">
        <f>'Income &amp; Expense'!N9</f>
        <v>3750</v>
      </c>
      <c r="I16" t="s">
        <v>262</v>
      </c>
      <c r="K16" s="65"/>
    </row>
    <row r="17" spans="2:11" x14ac:dyDescent="0.25">
      <c r="C17" t="s">
        <v>170</v>
      </c>
      <c r="D17" s="62">
        <f>'Income &amp; Expense'!BX10</f>
        <v>60000</v>
      </c>
      <c r="F17" s="60">
        <f>'20-21 budget'!F11</f>
        <v>20000</v>
      </c>
      <c r="H17" s="61">
        <f t="shared" si="0"/>
        <v>3</v>
      </c>
      <c r="I17" t="s">
        <v>375</v>
      </c>
      <c r="K17" s="65"/>
    </row>
    <row r="18" spans="2:11" ht="15.75" thickBot="1" x14ac:dyDescent="0.3">
      <c r="C18" t="s">
        <v>171</v>
      </c>
      <c r="D18" s="68">
        <f>'Income &amp; Expense'!BX11</f>
        <v>682.93</v>
      </c>
      <c r="F18" s="69">
        <f>'20-21 budget'!F13</f>
        <v>500</v>
      </c>
      <c r="H18" s="61">
        <f t="shared" si="0"/>
        <v>1.3658599999999999</v>
      </c>
      <c r="K18" s="65"/>
    </row>
    <row r="19" spans="2:11" ht="15.75" hidden="1" thickBot="1" x14ac:dyDescent="0.3">
      <c r="C19" s="67" t="s">
        <v>172</v>
      </c>
      <c r="D19" s="68"/>
      <c r="F19" s="69"/>
      <c r="K19" s="65"/>
    </row>
    <row r="20" spans="2:11" x14ac:dyDescent="0.25">
      <c r="B20" s="103" t="s">
        <v>3</v>
      </c>
      <c r="C20" s="103"/>
      <c r="D20" s="62">
        <f>SUM(D7:D19)</f>
        <v>98207.93</v>
      </c>
      <c r="F20" s="60">
        <f>SUM(F7:F18)</f>
        <v>75000</v>
      </c>
      <c r="H20" s="61">
        <f t="shared" si="0"/>
        <v>1.3094390666666667</v>
      </c>
      <c r="K20" s="65"/>
    </row>
    <row r="21" spans="2:11" x14ac:dyDescent="0.25">
      <c r="B21" t="s">
        <v>173</v>
      </c>
      <c r="D21" s="62"/>
      <c r="H21" s="61" t="str">
        <f t="shared" si="0"/>
        <v/>
      </c>
      <c r="K21" s="65"/>
    </row>
    <row r="22" spans="2:11" x14ac:dyDescent="0.25">
      <c r="C22" t="s">
        <v>4</v>
      </c>
      <c r="D22" s="62">
        <f>'Income &amp; Expense'!BX14</f>
        <v>1885</v>
      </c>
      <c r="F22" s="60">
        <f>'20-21 budget'!F17</f>
        <v>3000</v>
      </c>
      <c r="H22" s="61">
        <f t="shared" si="0"/>
        <v>0.6283333333333333</v>
      </c>
    </row>
    <row r="23" spans="2:11" x14ac:dyDescent="0.25">
      <c r="C23" t="s">
        <v>5</v>
      </c>
      <c r="D23" s="62">
        <f>'Income &amp; Expense'!BX15</f>
        <v>29306.67</v>
      </c>
      <c r="F23" s="60">
        <f>'20-21 budget'!F18</f>
        <v>32740</v>
      </c>
      <c r="H23" s="61">
        <f t="shared" si="0"/>
        <v>0.89513347587049474</v>
      </c>
    </row>
    <row r="24" spans="2:11" hidden="1" x14ac:dyDescent="0.25">
      <c r="C24" t="s">
        <v>174</v>
      </c>
      <c r="D24" s="62"/>
    </row>
    <row r="25" spans="2:11" x14ac:dyDescent="0.25">
      <c r="C25" t="s">
        <v>6</v>
      </c>
      <c r="D25" s="62">
        <f>'Income &amp; Expense'!BX16</f>
        <v>765.48</v>
      </c>
      <c r="F25" s="60">
        <f>'20-21 budget'!F19</f>
        <v>1000</v>
      </c>
      <c r="H25" s="61">
        <f>IF(F25="","",(D25+D26)/F25)</f>
        <v>0.76548000000000005</v>
      </c>
    </row>
    <row r="26" spans="2:11" hidden="1" x14ac:dyDescent="0.25">
      <c r="C26" t="s">
        <v>175</v>
      </c>
      <c r="D26" s="62"/>
    </row>
    <row r="27" spans="2:11" x14ac:dyDescent="0.25">
      <c r="C27" t="s">
        <v>7</v>
      </c>
      <c r="D27" s="62">
        <f>'Income &amp; Expense'!BX17</f>
        <v>2520</v>
      </c>
      <c r="F27" s="60">
        <f>'20-21 budget'!F20</f>
        <v>5000</v>
      </c>
      <c r="H27" s="61">
        <f t="shared" si="0"/>
        <v>0.504</v>
      </c>
      <c r="I27" t="s">
        <v>363</v>
      </c>
    </row>
    <row r="28" spans="2:11" hidden="1" x14ac:dyDescent="0.25">
      <c r="C28" t="s">
        <v>176</v>
      </c>
      <c r="D28" s="62"/>
    </row>
    <row r="29" spans="2:11" x14ac:dyDescent="0.25">
      <c r="C29" t="s">
        <v>8</v>
      </c>
      <c r="D29" s="62"/>
      <c r="F29" s="60">
        <f>'20-21 budget'!F21</f>
        <v>100</v>
      </c>
      <c r="H29" s="61">
        <f t="shared" si="0"/>
        <v>0</v>
      </c>
    </row>
    <row r="30" spans="2:11" hidden="1" x14ac:dyDescent="0.25">
      <c r="C30" t="s">
        <v>177</v>
      </c>
      <c r="D30" s="62"/>
      <c r="H30" s="61" t="str">
        <f t="shared" si="0"/>
        <v/>
      </c>
    </row>
    <row r="31" spans="2:11" x14ac:dyDescent="0.25">
      <c r="C31" t="s">
        <v>196</v>
      </c>
      <c r="D31" s="62"/>
      <c r="F31" s="60">
        <f>'20-21 budget'!F24</f>
        <v>9000</v>
      </c>
      <c r="H31" s="61">
        <f t="shared" si="0"/>
        <v>0</v>
      </c>
    </row>
    <row r="32" spans="2:11" x14ac:dyDescent="0.25">
      <c r="C32" t="s">
        <v>178</v>
      </c>
      <c r="D32" s="62"/>
      <c r="F32" s="60">
        <f>'20-21 budget'!F25</f>
        <v>2000</v>
      </c>
      <c r="H32" s="61">
        <f t="shared" si="0"/>
        <v>0</v>
      </c>
    </row>
    <row r="33" spans="2:11" ht="15.75" thickBot="1" x14ac:dyDescent="0.3">
      <c r="C33" t="s">
        <v>197</v>
      </c>
      <c r="D33" s="68"/>
      <c r="F33" s="69">
        <f>'20-21 budget'!F26</f>
        <v>2000</v>
      </c>
    </row>
    <row r="34" spans="2:11" ht="15.75" hidden="1" thickBot="1" x14ac:dyDescent="0.3">
      <c r="C34" t="s">
        <v>179</v>
      </c>
      <c r="D34" s="68"/>
      <c r="F34" s="69"/>
      <c r="H34" s="61" t="str">
        <f t="shared" si="0"/>
        <v/>
      </c>
    </row>
    <row r="35" spans="2:11" x14ac:dyDescent="0.25">
      <c r="D35" s="62">
        <f>SUM(D22:D34)</f>
        <v>34477.149999999994</v>
      </c>
      <c r="F35" s="60">
        <f>SUM(F22:F34)</f>
        <v>54840</v>
      </c>
      <c r="H35" s="61">
        <f t="shared" si="0"/>
        <v>0.62868617797228288</v>
      </c>
    </row>
    <row r="36" spans="2:11" x14ac:dyDescent="0.25">
      <c r="D36" s="62"/>
      <c r="H36" s="61" t="str">
        <f t="shared" si="0"/>
        <v/>
      </c>
    </row>
    <row r="37" spans="2:11" ht="18.75" x14ac:dyDescent="0.3">
      <c r="B37" s="1" t="s">
        <v>180</v>
      </c>
      <c r="C37" s="1"/>
      <c r="D37" s="62">
        <f>D20+D35</f>
        <v>132685.07999999999</v>
      </c>
      <c r="F37" s="60">
        <f>F20+F35</f>
        <v>129840</v>
      </c>
      <c r="H37" s="61">
        <f t="shared" si="0"/>
        <v>1.0219121996303142</v>
      </c>
    </row>
    <row r="38" spans="2:11" x14ac:dyDescent="0.25">
      <c r="D38" s="62"/>
      <c r="H38" s="61" t="str">
        <f t="shared" si="0"/>
        <v/>
      </c>
      <c r="J38" s="70"/>
      <c r="K38" s="65"/>
    </row>
    <row r="39" spans="2:11" ht="18.75" x14ac:dyDescent="0.3">
      <c r="B39" s="66" t="s">
        <v>9</v>
      </c>
      <c r="D39" s="62"/>
      <c r="H39" s="61" t="str">
        <f t="shared" si="0"/>
        <v/>
      </c>
      <c r="J39" s="70"/>
      <c r="K39" s="65"/>
    </row>
    <row r="40" spans="2:11" x14ac:dyDescent="0.25">
      <c r="B40" t="s">
        <v>181</v>
      </c>
      <c r="D40" s="62"/>
      <c r="H40" s="61" t="str">
        <f t="shared" si="0"/>
        <v/>
      </c>
      <c r="J40" s="70"/>
      <c r="K40" s="65"/>
    </row>
    <row r="41" spans="2:11" x14ac:dyDescent="0.25">
      <c r="C41" t="s">
        <v>10</v>
      </c>
      <c r="D41" s="62">
        <f>'Income &amp; Expense'!BB25</f>
        <v>44371.73</v>
      </c>
      <c r="F41" s="60">
        <f>'20-21 budget'!F41</f>
        <v>41000</v>
      </c>
      <c r="H41" s="61">
        <f t="shared" si="0"/>
        <v>1.0822373170731707</v>
      </c>
      <c r="K41" s="65"/>
    </row>
    <row r="42" spans="2:11" x14ac:dyDescent="0.25">
      <c r="C42" t="s">
        <v>11</v>
      </c>
      <c r="D42" s="62">
        <f>'Income &amp; Expense'!BB26</f>
        <v>3895.67</v>
      </c>
      <c r="F42" s="60">
        <f>'20-21 budget'!F42</f>
        <v>5150</v>
      </c>
      <c r="H42" s="61">
        <f t="shared" si="0"/>
        <v>0.75644077669902909</v>
      </c>
    </row>
    <row r="43" spans="2:11" x14ac:dyDescent="0.25">
      <c r="C43" t="s">
        <v>12</v>
      </c>
      <c r="D43" s="62">
        <f>'Income &amp; Expense'!BB27</f>
        <v>279.44</v>
      </c>
      <c r="F43" s="60">
        <f>'20-21 budget'!F43</f>
        <v>300</v>
      </c>
      <c r="H43" s="61">
        <f t="shared" si="0"/>
        <v>0.93146666666666667</v>
      </c>
    </row>
    <row r="44" spans="2:11" x14ac:dyDescent="0.25">
      <c r="C44" t="s">
        <v>13</v>
      </c>
      <c r="D44" s="62">
        <f>'Income &amp; Expense'!BB28</f>
        <v>130</v>
      </c>
      <c r="F44" s="60">
        <f>'20-21 budget'!F44</f>
        <v>130</v>
      </c>
      <c r="H44" s="61">
        <f t="shared" si="0"/>
        <v>1</v>
      </c>
    </row>
    <row r="45" spans="2:11" x14ac:dyDescent="0.25">
      <c r="C45" t="s">
        <v>14</v>
      </c>
      <c r="D45" s="62">
        <f>'Income &amp; Expense'!BB31</f>
        <v>1359.11</v>
      </c>
      <c r="F45" s="60">
        <f>'20-21 budget'!F45</f>
        <v>2000</v>
      </c>
      <c r="H45" s="61">
        <f t="shared" ref="H45" si="1">IF(F45="","",D45/F45)</f>
        <v>0.67955499999999991</v>
      </c>
    </row>
    <row r="46" spans="2:11" hidden="1" x14ac:dyDescent="0.25">
      <c r="C46" t="s">
        <v>182</v>
      </c>
      <c r="D46" s="62"/>
    </row>
    <row r="47" spans="2:11" hidden="1" x14ac:dyDescent="0.25">
      <c r="C47" t="s">
        <v>183</v>
      </c>
      <c r="D47" s="62"/>
    </row>
    <row r="48" spans="2:11" x14ac:dyDescent="0.25">
      <c r="C48" t="s">
        <v>15</v>
      </c>
      <c r="D48" s="62">
        <f>'Income &amp; Expense'!BB36</f>
        <v>620.36</v>
      </c>
      <c r="F48" s="60">
        <f>'20-21 budget'!F37</f>
        <v>2000</v>
      </c>
      <c r="H48" s="61">
        <f t="shared" si="0"/>
        <v>0.31018000000000001</v>
      </c>
      <c r="K48" s="65"/>
    </row>
    <row r="49" spans="2:11" x14ac:dyDescent="0.25">
      <c r="C49" t="s">
        <v>16</v>
      </c>
      <c r="D49" s="62">
        <f>'Income &amp; Expense'!BB37</f>
        <v>1544.4</v>
      </c>
      <c r="F49" s="60">
        <f>'20-21 budget'!F38</f>
        <v>1400</v>
      </c>
      <c r="H49" s="61">
        <f t="shared" si="0"/>
        <v>1.1031428571428572</v>
      </c>
      <c r="K49" s="65"/>
    </row>
    <row r="50" spans="2:11" x14ac:dyDescent="0.25">
      <c r="C50" t="s">
        <v>17</v>
      </c>
      <c r="D50" s="62">
        <f>'Income &amp; Expense'!BB38</f>
        <v>661.95</v>
      </c>
      <c r="F50" s="60">
        <f>'20-21 budget'!F39</f>
        <v>500</v>
      </c>
      <c r="H50" s="61">
        <f t="shared" si="0"/>
        <v>1.3239000000000001</v>
      </c>
      <c r="K50" s="65"/>
    </row>
    <row r="51" spans="2:11" x14ac:dyDescent="0.25">
      <c r="C51" t="s">
        <v>18</v>
      </c>
      <c r="D51" s="62">
        <f>'Income &amp; Expense'!BB43</f>
        <v>10011.200000000001</v>
      </c>
      <c r="F51" s="60">
        <f>'20-21 budget'!F35</f>
        <v>10185</v>
      </c>
      <c r="H51" s="61">
        <f t="shared" si="0"/>
        <v>0.98293568973981349</v>
      </c>
      <c r="K51" s="65"/>
    </row>
    <row r="52" spans="2:11" x14ac:dyDescent="0.25">
      <c r="C52" t="s">
        <v>184</v>
      </c>
      <c r="D52" s="62">
        <f>'Income &amp; Expense'!BB44</f>
        <v>790.26</v>
      </c>
      <c r="F52" s="60">
        <f>'20-21 budget'!F36</f>
        <v>2500</v>
      </c>
      <c r="H52" s="61">
        <f t="shared" si="0"/>
        <v>0.316104</v>
      </c>
      <c r="K52" s="65"/>
    </row>
    <row r="53" spans="2:11" x14ac:dyDescent="0.25">
      <c r="C53" t="s">
        <v>19</v>
      </c>
      <c r="D53" s="62">
        <f>'Income &amp; Expense'!BB50</f>
        <v>2031</v>
      </c>
      <c r="F53" s="60">
        <f>'20-21 budget'!F46</f>
        <v>2000</v>
      </c>
      <c r="H53" s="61">
        <f t="shared" si="0"/>
        <v>1.0155000000000001</v>
      </c>
    </row>
    <row r="54" spans="2:11" x14ac:dyDescent="0.25">
      <c r="C54" t="s">
        <v>20</v>
      </c>
      <c r="D54" s="62">
        <f>'Income &amp; Expense'!BB51</f>
        <v>150</v>
      </c>
      <c r="F54" s="60">
        <f>'20-21 budget'!F47</f>
        <v>150</v>
      </c>
      <c r="H54" s="61">
        <f t="shared" si="0"/>
        <v>1</v>
      </c>
    </row>
    <row r="55" spans="2:11" x14ac:dyDescent="0.25">
      <c r="C55" t="s">
        <v>21</v>
      </c>
      <c r="D55" s="62"/>
      <c r="F55" s="60">
        <f>'20-21 budget'!F48</f>
        <v>600</v>
      </c>
      <c r="H55" s="61">
        <f t="shared" si="0"/>
        <v>0</v>
      </c>
    </row>
    <row r="56" spans="2:11" x14ac:dyDescent="0.25">
      <c r="C56" t="s">
        <v>22</v>
      </c>
      <c r="D56" s="62">
        <f>'Income &amp; Expense'!BB52</f>
        <v>2897.99</v>
      </c>
      <c r="F56" s="60">
        <f>'20-21 budget'!F40</f>
        <v>2000</v>
      </c>
      <c r="H56" s="61">
        <f t="shared" si="0"/>
        <v>1.4489949999999998</v>
      </c>
      <c r="K56" s="65"/>
    </row>
    <row r="57" spans="2:11" s="98" customFormat="1" x14ac:dyDescent="0.25">
      <c r="C57" s="98" t="s">
        <v>389</v>
      </c>
      <c r="D57" s="62">
        <f>'Income &amp; Expense'!BB53</f>
        <v>67</v>
      </c>
      <c r="F57" s="60"/>
      <c r="H57" s="61"/>
      <c r="K57" s="65"/>
    </row>
    <row r="58" spans="2:11" ht="15.75" thickBot="1" x14ac:dyDescent="0.3">
      <c r="C58" t="s">
        <v>23</v>
      </c>
      <c r="D58" s="62">
        <f>'Income &amp; Expense'!BB57</f>
        <v>407</v>
      </c>
      <c r="F58" s="69">
        <f>'20-21 budget'!F49</f>
        <v>250</v>
      </c>
      <c r="H58" s="61">
        <f t="shared" si="0"/>
        <v>1.6279999999999999</v>
      </c>
      <c r="I58" t="s">
        <v>344</v>
      </c>
    </row>
    <row r="59" spans="2:11" x14ac:dyDescent="0.25">
      <c r="B59" t="s">
        <v>24</v>
      </c>
      <c r="D59" s="71">
        <f>SUM(D41:D58)</f>
        <v>69217.11</v>
      </c>
      <c r="F59" s="60">
        <f>SUM(F41:F58)</f>
        <v>70165</v>
      </c>
      <c r="H59" s="61">
        <f t="shared" si="0"/>
        <v>0.98649055797049812</v>
      </c>
    </row>
    <row r="60" spans="2:11" x14ac:dyDescent="0.25">
      <c r="D60" s="62"/>
    </row>
    <row r="61" spans="2:11" x14ac:dyDescent="0.25">
      <c r="B61" t="s">
        <v>185</v>
      </c>
      <c r="D61" s="62"/>
    </row>
    <row r="62" spans="2:11" x14ac:dyDescent="0.25">
      <c r="B62" t="s">
        <v>25</v>
      </c>
      <c r="D62" s="62"/>
    </row>
    <row r="63" spans="2:11" x14ac:dyDescent="0.25">
      <c r="C63" t="s">
        <v>26</v>
      </c>
      <c r="D63" s="62">
        <f>'Income &amp; Expense'!F59</f>
        <v>850</v>
      </c>
      <c r="F63" s="60">
        <f>'20-21 budget'!F54</f>
        <v>1525</v>
      </c>
      <c r="H63" s="61">
        <f>IF(F63="","",D63/F63)</f>
        <v>0.55737704918032782</v>
      </c>
    </row>
    <row r="64" spans="2:11" ht="15" customHeight="1" x14ac:dyDescent="0.25">
      <c r="C64" t="s">
        <v>27</v>
      </c>
      <c r="D64" s="62"/>
      <c r="F64" s="60">
        <f>'20-21 budget'!F55</f>
        <v>2000</v>
      </c>
      <c r="H64" s="61">
        <f>IF(F64="","",D64/F64)</f>
        <v>0</v>
      </c>
    </row>
    <row r="65" spans="2:9" x14ac:dyDescent="0.25">
      <c r="C65" t="s">
        <v>186</v>
      </c>
      <c r="D65" s="62"/>
      <c r="F65" s="60">
        <f>'20-21 budget'!F56</f>
        <v>1600</v>
      </c>
      <c r="H65" s="61">
        <f t="shared" ref="H65:H123" si="2">IF(F65="","",D65/F65)</f>
        <v>0</v>
      </c>
    </row>
    <row r="66" spans="2:9" x14ac:dyDescent="0.25">
      <c r="C66" t="s">
        <v>187</v>
      </c>
      <c r="D66" s="62"/>
      <c r="F66" s="60">
        <f>'20-21 budget'!F57</f>
        <v>0</v>
      </c>
    </row>
    <row r="67" spans="2:9" ht="15" customHeight="1" x14ac:dyDescent="0.25">
      <c r="C67" t="s">
        <v>188</v>
      </c>
      <c r="D67" s="72">
        <f>'Income &amp; Expense'!H59</f>
        <v>719.28</v>
      </c>
      <c r="F67" s="60">
        <f>'20-21 budget'!F58</f>
        <v>1500</v>
      </c>
      <c r="H67" s="61">
        <f t="shared" si="2"/>
        <v>0.47952</v>
      </c>
    </row>
    <row r="68" spans="2:9" ht="15" customHeight="1" x14ac:dyDescent="0.25">
      <c r="C68" t="s">
        <v>28</v>
      </c>
      <c r="D68" s="60">
        <f>'Income &amp; Expense'!J59</f>
        <v>2468.8000000000002</v>
      </c>
      <c r="F68" s="60">
        <f>'20-21 budget'!F59</f>
        <v>4000</v>
      </c>
      <c r="H68" s="61">
        <f t="shared" si="2"/>
        <v>0.61720000000000008</v>
      </c>
    </row>
    <row r="69" spans="2:9" ht="15" customHeight="1" x14ac:dyDescent="0.25">
      <c r="C69" t="s">
        <v>29</v>
      </c>
      <c r="D69" s="60">
        <f>'Income &amp; Expense'!L59</f>
        <v>26.31</v>
      </c>
      <c r="F69" s="60">
        <f>'20-21 budget'!F60</f>
        <v>2000</v>
      </c>
      <c r="H69" s="61">
        <f t="shared" si="2"/>
        <v>1.3155E-2</v>
      </c>
    </row>
    <row r="70" spans="2:9" ht="15" customHeight="1" thickBot="1" x14ac:dyDescent="0.3">
      <c r="C70" t="s">
        <v>189</v>
      </c>
      <c r="D70" s="69">
        <f>'Income &amp; Expense'!N59</f>
        <v>4640.71</v>
      </c>
      <c r="F70" s="69">
        <f>'20-21 budget'!F61</f>
        <v>0</v>
      </c>
      <c r="I70" t="s">
        <v>345</v>
      </c>
    </row>
    <row r="71" spans="2:9" x14ac:dyDescent="0.25">
      <c r="B71" t="s">
        <v>30</v>
      </c>
      <c r="D71" s="60">
        <f>SUM(D63:D70)</f>
        <v>8705.1</v>
      </c>
      <c r="F71" s="60">
        <f>SUM(F63:F70)</f>
        <v>12625</v>
      </c>
      <c r="H71" s="61">
        <f t="shared" si="2"/>
        <v>0.68951287128712879</v>
      </c>
    </row>
    <row r="72" spans="2:9" x14ac:dyDescent="0.25">
      <c r="H72" s="61" t="str">
        <f t="shared" si="2"/>
        <v/>
      </c>
    </row>
    <row r="73" spans="2:9" x14ac:dyDescent="0.25">
      <c r="B73" t="s">
        <v>31</v>
      </c>
      <c r="H73" s="61" t="str">
        <f t="shared" si="2"/>
        <v/>
      </c>
    </row>
    <row r="74" spans="2:9" x14ac:dyDescent="0.25">
      <c r="C74" t="s">
        <v>32</v>
      </c>
      <c r="F74" s="60">
        <f>'20-21 budget'!F68</f>
        <v>3000</v>
      </c>
    </row>
    <row r="75" spans="2:9" x14ac:dyDescent="0.25">
      <c r="C75" t="s">
        <v>190</v>
      </c>
      <c r="D75" s="60">
        <f>'Income &amp; Expense'!R59</f>
        <v>292.36</v>
      </c>
      <c r="F75" s="60">
        <f>'20-21 budget'!F69</f>
        <v>0</v>
      </c>
      <c r="H75" s="61">
        <f>D75/F74</f>
        <v>9.7453333333333336E-2</v>
      </c>
      <c r="I75" t="s">
        <v>347</v>
      </c>
    </row>
    <row r="76" spans="2:9" s="98" customFormat="1" x14ac:dyDescent="0.25">
      <c r="C76" s="98" t="s">
        <v>377</v>
      </c>
      <c r="D76" s="60">
        <f>'Income &amp; Expense'!T59</f>
        <v>776.7</v>
      </c>
      <c r="F76" s="60"/>
      <c r="H76" s="61">
        <f>D76/F74</f>
        <v>0.25890000000000002</v>
      </c>
    </row>
    <row r="77" spans="2:9" x14ac:dyDescent="0.25">
      <c r="C77" t="s">
        <v>33</v>
      </c>
      <c r="F77" s="60">
        <f>'20-21 budget'!F70</f>
        <v>500</v>
      </c>
      <c r="H77" s="61">
        <f t="shared" si="2"/>
        <v>0</v>
      </c>
    </row>
    <row r="78" spans="2:9" x14ac:dyDescent="0.25">
      <c r="C78" t="s">
        <v>34</v>
      </c>
      <c r="F78" s="60">
        <f>'20-21 budget'!F71</f>
        <v>1000</v>
      </c>
    </row>
    <row r="79" spans="2:9" x14ac:dyDescent="0.25">
      <c r="C79" t="s">
        <v>35</v>
      </c>
      <c r="D79" s="60">
        <f>'Income &amp; Expense'!V59</f>
        <v>4000</v>
      </c>
      <c r="F79" s="60">
        <f>'20-21 budget'!F72</f>
        <v>6000</v>
      </c>
      <c r="H79" s="61">
        <f t="shared" si="2"/>
        <v>0.66666666666666663</v>
      </c>
    </row>
    <row r="80" spans="2:9" x14ac:dyDescent="0.25">
      <c r="C80" t="s">
        <v>36</v>
      </c>
      <c r="D80" s="60">
        <f>'Income &amp; Expense'!X59</f>
        <v>888.91</v>
      </c>
      <c r="F80" s="60">
        <f>'20-21 budget'!F73</f>
        <v>2000</v>
      </c>
      <c r="H80" s="61">
        <f t="shared" si="2"/>
        <v>0.44445499999999999</v>
      </c>
    </row>
    <row r="81" spans="2:9" x14ac:dyDescent="0.25">
      <c r="C81" t="s">
        <v>191</v>
      </c>
      <c r="D81" s="60">
        <f>'Income &amp; Expense'!Z59</f>
        <v>5678.8</v>
      </c>
      <c r="F81" s="60">
        <f>'20-21 budget'!E74</f>
        <v>3000</v>
      </c>
      <c r="H81" s="61">
        <f t="shared" si="2"/>
        <v>1.8929333333333334</v>
      </c>
      <c r="I81" t="s">
        <v>388</v>
      </c>
    </row>
    <row r="82" spans="2:9" x14ac:dyDescent="0.25">
      <c r="C82" t="s">
        <v>37</v>
      </c>
      <c r="F82" s="60">
        <f>'20-21 budget'!F75</f>
        <v>300</v>
      </c>
    </row>
    <row r="83" spans="2:9" x14ac:dyDescent="0.25">
      <c r="C83" t="s">
        <v>38</v>
      </c>
      <c r="D83" s="60">
        <f>'Income &amp; Expense'!AB59</f>
        <v>3646.98</v>
      </c>
      <c r="F83" s="60">
        <f>'20-21 budget'!F76</f>
        <v>8000</v>
      </c>
      <c r="H83" s="61">
        <f t="shared" si="2"/>
        <v>0.45587250000000001</v>
      </c>
    </row>
    <row r="84" spans="2:9" x14ac:dyDescent="0.25">
      <c r="C84" t="s">
        <v>39</v>
      </c>
      <c r="D84" s="60">
        <f>'Income &amp; Expense'!AD59</f>
        <v>3738.09</v>
      </c>
      <c r="F84" s="60">
        <f>'20-21 budget'!F77</f>
        <v>6000</v>
      </c>
      <c r="H84" s="61">
        <f t="shared" si="2"/>
        <v>0.62301499999999999</v>
      </c>
    </row>
    <row r="85" spans="2:9" ht="15.75" thickBot="1" x14ac:dyDescent="0.3">
      <c r="C85" t="s">
        <v>192</v>
      </c>
      <c r="D85" s="69">
        <f>'Income &amp; Expense'!AF59</f>
        <v>3412.7</v>
      </c>
      <c r="F85" s="69">
        <f>'20-21 budget'!F78</f>
        <v>5000</v>
      </c>
      <c r="H85" s="61">
        <f t="shared" si="2"/>
        <v>0.68253999999999992</v>
      </c>
    </row>
    <row r="86" spans="2:9" x14ac:dyDescent="0.25">
      <c r="B86" t="s">
        <v>40</v>
      </c>
      <c r="D86" s="60">
        <f>SUM(D74:D85)</f>
        <v>22434.54</v>
      </c>
      <c r="F86" s="60">
        <f>SUM(F74:F85)</f>
        <v>34800</v>
      </c>
      <c r="H86" s="61">
        <f t="shared" si="2"/>
        <v>0.64467068965517249</v>
      </c>
    </row>
    <row r="87" spans="2:9" x14ac:dyDescent="0.25">
      <c r="H87" s="61" t="str">
        <f t="shared" si="2"/>
        <v/>
      </c>
    </row>
    <row r="88" spans="2:9" x14ac:dyDescent="0.25">
      <c r="B88" t="s">
        <v>41</v>
      </c>
      <c r="H88" s="61" t="str">
        <f t="shared" si="2"/>
        <v/>
      </c>
    </row>
    <row r="89" spans="2:9" x14ac:dyDescent="0.25">
      <c r="C89" t="s">
        <v>42</v>
      </c>
      <c r="D89" s="60">
        <f>'Income &amp; Expense'!AJ59</f>
        <v>1200</v>
      </c>
      <c r="F89" s="60">
        <f>'20-21 budget'!F82</f>
        <v>1500</v>
      </c>
      <c r="H89" s="61">
        <f t="shared" si="2"/>
        <v>0.8</v>
      </c>
      <c r="I89" t="s">
        <v>263</v>
      </c>
    </row>
    <row r="90" spans="2:9" ht="15.75" thickBot="1" x14ac:dyDescent="0.3">
      <c r="C90" t="s">
        <v>43</v>
      </c>
      <c r="D90" s="69">
        <f>'Income &amp; Expense'!AL59</f>
        <v>143</v>
      </c>
      <c r="F90" s="69">
        <f>'20-21 budget'!F83</f>
        <v>200</v>
      </c>
      <c r="H90" s="61">
        <f t="shared" si="2"/>
        <v>0.71499999999999997</v>
      </c>
    </row>
    <row r="91" spans="2:9" x14ac:dyDescent="0.25">
      <c r="B91" t="s">
        <v>44</v>
      </c>
      <c r="D91" s="60">
        <f>SUM(D89:D90)</f>
        <v>1343</v>
      </c>
      <c r="F91" s="60">
        <f>SUM(F89:F90)</f>
        <v>1700</v>
      </c>
      <c r="H91" s="61">
        <f>IF(F91="","",D91/F91)</f>
        <v>0.79</v>
      </c>
    </row>
    <row r="92" spans="2:9" x14ac:dyDescent="0.25">
      <c r="H92" s="61" t="str">
        <f t="shared" si="2"/>
        <v/>
      </c>
    </row>
    <row r="93" spans="2:9" x14ac:dyDescent="0.25">
      <c r="B93" t="s">
        <v>45</v>
      </c>
      <c r="H93" s="61" t="str">
        <f t="shared" si="2"/>
        <v/>
      </c>
    </row>
    <row r="94" spans="2:9" x14ac:dyDescent="0.25">
      <c r="C94" t="s">
        <v>46</v>
      </c>
      <c r="F94" s="60">
        <f>'20-21 budget'!F87</f>
        <v>400</v>
      </c>
      <c r="H94" s="61">
        <f t="shared" si="2"/>
        <v>0</v>
      </c>
    </row>
    <row r="95" spans="2:9" x14ac:dyDescent="0.25">
      <c r="C95" t="s">
        <v>47</v>
      </c>
      <c r="F95" s="60">
        <f>'20-21 budget'!F88</f>
        <v>0</v>
      </c>
    </row>
    <row r="96" spans="2:9" x14ac:dyDescent="0.25">
      <c r="C96" t="s">
        <v>48</v>
      </c>
      <c r="F96" s="60">
        <f>'20-21 budget'!F89</f>
        <v>2500</v>
      </c>
      <c r="H96" s="61">
        <f t="shared" si="2"/>
        <v>0</v>
      </c>
    </row>
    <row r="97" spans="2:8" x14ac:dyDescent="0.25">
      <c r="C97" t="s">
        <v>49</v>
      </c>
      <c r="D97" s="60">
        <f>'Income &amp; Expense'!AR59</f>
        <v>1543.19</v>
      </c>
      <c r="F97" s="60">
        <f>'20-21 budget'!F90</f>
        <v>5500</v>
      </c>
      <c r="H97" s="61">
        <f t="shared" si="2"/>
        <v>0.28058</v>
      </c>
    </row>
    <row r="98" spans="2:8" ht="15.75" thickBot="1" x14ac:dyDescent="0.3">
      <c r="C98" t="s">
        <v>193</v>
      </c>
      <c r="D98" s="69">
        <f>'Income &amp; Expense'!AT59</f>
        <v>828</v>
      </c>
      <c r="F98" s="69">
        <f>'20-21 budget'!F91</f>
        <v>850</v>
      </c>
      <c r="H98" s="61">
        <f t="shared" si="2"/>
        <v>0.97411764705882353</v>
      </c>
    </row>
    <row r="99" spans="2:8" ht="15.75" hidden="1" thickBot="1" x14ac:dyDescent="0.3">
      <c r="C99" t="s">
        <v>50</v>
      </c>
      <c r="D99" s="69"/>
      <c r="F99" s="69">
        <f>'20-21 budget'!F92</f>
        <v>0</v>
      </c>
    </row>
    <row r="100" spans="2:8" x14ac:dyDescent="0.25">
      <c r="B100" t="s">
        <v>51</v>
      </c>
      <c r="D100" s="60">
        <f>SUM(D94:D99)</f>
        <v>2371.19</v>
      </c>
      <c r="F100" s="60">
        <f>SUM(F94:F99)</f>
        <v>9250</v>
      </c>
      <c r="H100" s="61">
        <f t="shared" si="2"/>
        <v>0.25634486486486485</v>
      </c>
    </row>
    <row r="101" spans="2:8" x14ac:dyDescent="0.25">
      <c r="H101" s="61" t="str">
        <f t="shared" si="2"/>
        <v/>
      </c>
    </row>
    <row r="102" spans="2:8" x14ac:dyDescent="0.25">
      <c r="B102" t="s">
        <v>52</v>
      </c>
      <c r="H102" s="61" t="str">
        <f t="shared" si="2"/>
        <v/>
      </c>
    </row>
    <row r="103" spans="2:8" x14ac:dyDescent="0.25">
      <c r="C103" t="s">
        <v>53</v>
      </c>
      <c r="F103" s="60">
        <f>'20-21 budget'!F98</f>
        <v>6000</v>
      </c>
      <c r="H103" s="61">
        <f t="shared" si="2"/>
        <v>0</v>
      </c>
    </row>
    <row r="104" spans="2:8" x14ac:dyDescent="0.25">
      <c r="C104" t="s">
        <v>54</v>
      </c>
      <c r="F104" s="60">
        <f>'20-21 budget'!F99</f>
        <v>100</v>
      </c>
      <c r="H104" s="61">
        <f t="shared" si="2"/>
        <v>0</v>
      </c>
    </row>
    <row r="105" spans="2:8" x14ac:dyDescent="0.25">
      <c r="C105" t="s">
        <v>55</v>
      </c>
      <c r="F105" s="60">
        <f>'20-21 budget'!F100</f>
        <v>100</v>
      </c>
      <c r="H105" s="61">
        <f t="shared" si="2"/>
        <v>0</v>
      </c>
    </row>
    <row r="106" spans="2:8" x14ac:dyDescent="0.25">
      <c r="C106" t="s">
        <v>56</v>
      </c>
      <c r="F106" s="60">
        <f>'20-21 budget'!F101</f>
        <v>100</v>
      </c>
      <c r="H106" s="61">
        <f t="shared" si="2"/>
        <v>0</v>
      </c>
    </row>
    <row r="107" spans="2:8" x14ac:dyDescent="0.25">
      <c r="C107" t="s">
        <v>57</v>
      </c>
      <c r="F107" s="60">
        <f>'20-21 budget'!F102</f>
        <v>100</v>
      </c>
      <c r="H107" s="61">
        <f t="shared" si="2"/>
        <v>0</v>
      </c>
    </row>
    <row r="108" spans="2:8" x14ac:dyDescent="0.25">
      <c r="C108" t="s">
        <v>58</v>
      </c>
      <c r="F108" s="60">
        <f>'20-21 budget'!F103</f>
        <v>100</v>
      </c>
      <c r="H108" s="61">
        <f t="shared" si="2"/>
        <v>0</v>
      </c>
    </row>
    <row r="109" spans="2:8" x14ac:dyDescent="0.25">
      <c r="C109" t="s">
        <v>59</v>
      </c>
      <c r="F109" s="60">
        <f>'20-21 budget'!F104</f>
        <v>100</v>
      </c>
      <c r="H109" s="61">
        <f t="shared" si="2"/>
        <v>0</v>
      </c>
    </row>
    <row r="110" spans="2:8" x14ac:dyDescent="0.25">
      <c r="C110" t="s">
        <v>60</v>
      </c>
      <c r="F110" s="60">
        <f>'20-21 budget'!F105</f>
        <v>100</v>
      </c>
      <c r="H110" s="61">
        <f t="shared" si="2"/>
        <v>0</v>
      </c>
    </row>
    <row r="111" spans="2:8" x14ac:dyDescent="0.25">
      <c r="C111" t="s">
        <v>61</v>
      </c>
      <c r="F111" s="60">
        <f>'20-21 budget'!F106</f>
        <v>1500</v>
      </c>
      <c r="H111" s="61">
        <f t="shared" si="2"/>
        <v>0</v>
      </c>
    </row>
    <row r="112" spans="2:8" x14ac:dyDescent="0.25">
      <c r="C112" t="s">
        <v>62</v>
      </c>
      <c r="D112" s="60">
        <f>'Income &amp; Expense'!BD56</f>
        <v>0</v>
      </c>
      <c r="F112" s="60">
        <f>'20-21 budget'!F107</f>
        <v>500</v>
      </c>
      <c r="H112" s="61">
        <f t="shared" si="2"/>
        <v>0</v>
      </c>
    </row>
    <row r="113" spans="2:10" x14ac:dyDescent="0.25">
      <c r="C113" t="s">
        <v>63</v>
      </c>
      <c r="D113" s="60">
        <f>'Income &amp; Expense'!BD59</f>
        <v>6481.95</v>
      </c>
      <c r="F113" s="60">
        <f>'20-21 budget'!F108</f>
        <v>9000</v>
      </c>
      <c r="H113" s="61">
        <f t="shared" si="2"/>
        <v>0.72021666666666662</v>
      </c>
    </row>
    <row r="114" spans="2:10" x14ac:dyDescent="0.25">
      <c r="C114" t="s">
        <v>194</v>
      </c>
      <c r="D114" s="60">
        <f>'Income &amp; Expense'!BF59</f>
        <v>600</v>
      </c>
      <c r="F114" s="60">
        <f>'20-21 budget'!F109</f>
        <v>2500</v>
      </c>
      <c r="H114" s="61">
        <f t="shared" si="2"/>
        <v>0.24</v>
      </c>
      <c r="I114" t="s">
        <v>386</v>
      </c>
    </row>
    <row r="115" spans="2:10" x14ac:dyDescent="0.25">
      <c r="C115" t="s">
        <v>64</v>
      </c>
      <c r="D115" s="60">
        <f>'Income &amp; Expense'!BH59</f>
        <v>926.1</v>
      </c>
      <c r="F115" s="60">
        <f>'20-21 budget'!F110</f>
        <v>900</v>
      </c>
      <c r="H115" s="61">
        <f t="shared" si="2"/>
        <v>1.0289999999999999</v>
      </c>
      <c r="I115" t="s">
        <v>365</v>
      </c>
    </row>
    <row r="116" spans="2:10" x14ac:dyDescent="0.25">
      <c r="C116" t="s">
        <v>65</v>
      </c>
      <c r="D116" s="60">
        <f>'Income &amp; Expense'!BJ59</f>
        <v>2003.6</v>
      </c>
      <c r="F116" s="60">
        <f>'20-21 budget'!F111</f>
        <v>2000</v>
      </c>
      <c r="H116" s="61">
        <f t="shared" si="2"/>
        <v>1.0018</v>
      </c>
    </row>
    <row r="117" spans="2:10" x14ac:dyDescent="0.25">
      <c r="C117" t="s">
        <v>66</v>
      </c>
      <c r="D117" s="60">
        <f>'Income &amp; Expense'!BN63</f>
        <v>2016</v>
      </c>
      <c r="F117" s="60">
        <f>'20-21 budget'!F112</f>
        <v>1104</v>
      </c>
      <c r="H117" s="61">
        <f t="shared" si="2"/>
        <v>1.826086956521739</v>
      </c>
    </row>
    <row r="118" spans="2:10" x14ac:dyDescent="0.25">
      <c r="C118" t="s">
        <v>67</v>
      </c>
      <c r="D118" s="60">
        <f>'Income &amp; Expense'!BP59</f>
        <v>810.03</v>
      </c>
      <c r="F118" s="60">
        <f>'20-21 budget'!F113</f>
        <v>3500</v>
      </c>
      <c r="H118" s="61">
        <f t="shared" si="2"/>
        <v>0.23143714285714284</v>
      </c>
    </row>
    <row r="119" spans="2:10" ht="15.75" thickBot="1" x14ac:dyDescent="0.3">
      <c r="C119" t="s">
        <v>264</v>
      </c>
      <c r="D119" s="60">
        <f>'Income &amp; Expense'!BR59</f>
        <v>84.36</v>
      </c>
      <c r="F119" s="60">
        <v>0</v>
      </c>
    </row>
    <row r="120" spans="2:10" ht="15.75" thickBot="1" x14ac:dyDescent="0.3">
      <c r="B120" t="s">
        <v>68</v>
      </c>
      <c r="D120" s="73">
        <f>SUM(D103:D119)</f>
        <v>12922.04</v>
      </c>
      <c r="F120" s="73">
        <f>SUM(F103:F118)</f>
        <v>27704</v>
      </c>
      <c r="H120" s="61">
        <f t="shared" si="2"/>
        <v>0.46643228414669363</v>
      </c>
    </row>
    <row r="121" spans="2:10" x14ac:dyDescent="0.25">
      <c r="B121" t="s">
        <v>195</v>
      </c>
      <c r="D121" s="60">
        <f>D120+D59</f>
        <v>82139.149999999994</v>
      </c>
      <c r="F121" s="60">
        <f>F120+F59</f>
        <v>97869</v>
      </c>
      <c r="H121" s="61">
        <f t="shared" si="2"/>
        <v>0.83927648182774928</v>
      </c>
    </row>
    <row r="122" spans="2:10" x14ac:dyDescent="0.25">
      <c r="H122" s="61" t="str">
        <f t="shared" si="2"/>
        <v/>
      </c>
    </row>
    <row r="123" spans="2:10" ht="18.75" x14ac:dyDescent="0.3">
      <c r="B123" s="1" t="s">
        <v>69</v>
      </c>
      <c r="D123" s="60">
        <f>D71+D86+D91+D100+D121</f>
        <v>116992.98</v>
      </c>
      <c r="F123" s="60">
        <f>F71+F86+F91+F100+F121</f>
        <v>156244</v>
      </c>
      <c r="H123" s="61">
        <f t="shared" si="2"/>
        <v>0.74878382529889143</v>
      </c>
    </row>
    <row r="124" spans="2:10" ht="18.75" x14ac:dyDescent="0.3">
      <c r="B124" s="1" t="s">
        <v>70</v>
      </c>
      <c r="D124" s="60">
        <f>D37-D123</f>
        <v>15692.099999999991</v>
      </c>
      <c r="F124" s="60">
        <f>F37-F123</f>
        <v>-26404</v>
      </c>
    </row>
    <row r="125" spans="2:10" ht="18.75" x14ac:dyDescent="0.3">
      <c r="B125" s="1"/>
      <c r="J125" s="2"/>
    </row>
    <row r="126" spans="2:10" x14ac:dyDescent="0.25">
      <c r="B126" s="2" t="s">
        <v>336</v>
      </c>
    </row>
    <row r="127" spans="2:10" x14ac:dyDescent="0.25">
      <c r="B127" s="2" t="s">
        <v>350</v>
      </c>
      <c r="C127" s="2"/>
      <c r="D127" s="87"/>
      <c r="E127" s="2"/>
      <c r="F127" s="87"/>
    </row>
    <row r="128" spans="2:10" s="98" customFormat="1" x14ac:dyDescent="0.25">
      <c r="B128" s="98" t="s">
        <v>374</v>
      </c>
      <c r="H128" s="61"/>
    </row>
    <row r="129" spans="2:8" x14ac:dyDescent="0.25">
      <c r="B129" s="2" t="s">
        <v>343</v>
      </c>
    </row>
    <row r="130" spans="2:8" s="98" customFormat="1" x14ac:dyDescent="0.25">
      <c r="B130" s="98" t="s">
        <v>383</v>
      </c>
      <c r="D130" s="60"/>
      <c r="F130" s="60"/>
      <c r="H130" s="61"/>
    </row>
    <row r="131" spans="2:8" x14ac:dyDescent="0.25">
      <c r="B131" s="98" t="s">
        <v>403</v>
      </c>
      <c r="C131" s="98"/>
      <c r="D131" s="98"/>
      <c r="E131" s="98"/>
      <c r="F131" s="98"/>
    </row>
    <row r="132" spans="2:8" ht="15.75" x14ac:dyDescent="0.25">
      <c r="B132" s="97" t="s">
        <v>346</v>
      </c>
      <c r="C132" s="97"/>
    </row>
    <row r="133" spans="2:8" x14ac:dyDescent="0.25">
      <c r="B133" s="2" t="s">
        <v>378</v>
      </c>
    </row>
    <row r="134" spans="2:8" x14ac:dyDescent="0.25">
      <c r="B134" s="98" t="s">
        <v>384</v>
      </c>
    </row>
    <row r="135" spans="2:8" x14ac:dyDescent="0.25">
      <c r="B135" s="98" t="s">
        <v>364</v>
      </c>
      <c r="C135" s="98"/>
      <c r="D135" s="98"/>
      <c r="E135" s="98"/>
    </row>
    <row r="136" spans="2:8" x14ac:dyDescent="0.25">
      <c r="B136" s="98" t="s">
        <v>385</v>
      </c>
    </row>
    <row r="137" spans="2:8" x14ac:dyDescent="0.25">
      <c r="B137" s="98" t="s">
        <v>387</v>
      </c>
    </row>
  </sheetData>
  <mergeCells count="1">
    <mergeCell ref="B20:C20"/>
  </mergeCells>
  <pageMargins left="0.7" right="0.7" top="1" bottom="0.75" header="0.3" footer="0.3"/>
  <pageSetup scale="83" orientation="portrait" horizontalDpi="4294967293" verticalDpi="0" r:id="rId1"/>
  <headerFooter>
    <oddHeader>&amp;C&amp;"-,Bold"&amp;14League of Women Voters of Oregon 
Budget vs Actual
June 8, 2021</oddHeader>
    <oddFooter>&amp;RPage &amp;P of &amp;N</oddFooter>
  </headerFooter>
  <rowBreaks count="2" manualBreakCount="2">
    <brk id="37" max="16383" man="1"/>
    <brk id="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21"/>
  <sheetViews>
    <sheetView tabSelected="1" zoomScaleNormal="100" zoomScaleSheetLayoutView="100" workbookViewId="0">
      <selection activeCell="D12" sqref="D12"/>
    </sheetView>
  </sheetViews>
  <sheetFormatPr defaultColWidth="8.85546875" defaultRowHeight="15" x14ac:dyDescent="0.25"/>
  <cols>
    <col min="1" max="1" width="5.28515625" style="7" customWidth="1"/>
    <col min="2" max="2" width="36.42578125" style="2" bestFit="1" customWidth="1"/>
    <col min="3" max="3" width="15.42578125" style="11" customWidth="1"/>
    <col min="4" max="4" width="14" style="11" bestFit="1" customWidth="1"/>
    <col min="5" max="6" width="12" style="11" customWidth="1"/>
    <col min="7" max="7" width="30.85546875" style="20" customWidth="1"/>
    <col min="8" max="16384" width="8.85546875" style="2"/>
  </cols>
  <sheetData>
    <row r="1" spans="1:7" s="3" customFormat="1" ht="18.399999999999999" customHeight="1" x14ac:dyDescent="0.25">
      <c r="A1" s="107" t="s">
        <v>0</v>
      </c>
      <c r="B1" s="108"/>
      <c r="C1" s="106" t="s">
        <v>78</v>
      </c>
      <c r="D1" s="106"/>
      <c r="E1" s="106" t="s">
        <v>79</v>
      </c>
      <c r="F1" s="106"/>
      <c r="G1" s="111" t="s">
        <v>77</v>
      </c>
    </row>
    <row r="2" spans="1:7" s="13" customFormat="1" ht="30" x14ac:dyDescent="0.25">
      <c r="A2" s="109"/>
      <c r="B2" s="110"/>
      <c r="C2" s="32" t="s">
        <v>138</v>
      </c>
      <c r="D2" s="32" t="s">
        <v>120</v>
      </c>
      <c r="E2" s="32" t="s">
        <v>80</v>
      </c>
      <c r="F2" s="32" t="s">
        <v>81</v>
      </c>
      <c r="G2" s="112"/>
    </row>
    <row r="3" spans="1:7" s="13" customFormat="1" x14ac:dyDescent="0.25">
      <c r="A3" s="12" t="s">
        <v>115</v>
      </c>
      <c r="C3" s="33"/>
      <c r="D3" s="33"/>
      <c r="E3" s="33"/>
      <c r="F3" s="33"/>
      <c r="G3" s="17"/>
    </row>
    <row r="4" spans="1:7" x14ac:dyDescent="0.25">
      <c r="B4" s="2" t="s">
        <v>71</v>
      </c>
    </row>
    <row r="5" spans="1:7" x14ac:dyDescent="0.25">
      <c r="B5" s="2" t="s">
        <v>91</v>
      </c>
      <c r="C5" s="11">
        <v>25818.23</v>
      </c>
      <c r="D5" s="11">
        <v>29463.68</v>
      </c>
      <c r="E5" s="11">
        <v>25000</v>
      </c>
      <c r="F5" s="11">
        <v>25000</v>
      </c>
      <c r="G5" s="20" t="s">
        <v>83</v>
      </c>
    </row>
    <row r="6" spans="1:7" x14ac:dyDescent="0.25">
      <c r="B6" s="2" t="s">
        <v>92</v>
      </c>
      <c r="C6" s="11">
        <v>16122</v>
      </c>
      <c r="D6" s="11">
        <v>16770.45</v>
      </c>
      <c r="E6" s="11">
        <v>20000</v>
      </c>
      <c r="F6" s="11">
        <v>20000</v>
      </c>
      <c r="G6" s="20" t="s">
        <v>83</v>
      </c>
    </row>
    <row r="7" spans="1:7" s="3" customFormat="1" x14ac:dyDescent="0.25">
      <c r="A7" s="8"/>
      <c r="B7" s="3" t="s">
        <v>93</v>
      </c>
      <c r="C7" s="34">
        <v>3000</v>
      </c>
      <c r="D7" s="34">
        <v>6000</v>
      </c>
      <c r="E7" s="34">
        <v>4500</v>
      </c>
      <c r="F7" s="34">
        <v>3000</v>
      </c>
      <c r="G7" s="21" t="s">
        <v>82</v>
      </c>
    </row>
    <row r="8" spans="1:7" s="3" customFormat="1" x14ac:dyDescent="0.25">
      <c r="A8" s="8"/>
      <c r="B8" s="3" t="s">
        <v>139</v>
      </c>
      <c r="C8" s="34"/>
      <c r="D8" s="34">
        <v>8245</v>
      </c>
      <c r="E8" s="34"/>
      <c r="F8" s="34"/>
      <c r="G8" s="21" t="s">
        <v>148</v>
      </c>
    </row>
    <row r="9" spans="1:7" x14ac:dyDescent="0.25">
      <c r="B9" s="2" t="s">
        <v>1</v>
      </c>
      <c r="C9" s="11">
        <v>7554.23</v>
      </c>
      <c r="D9" s="11">
        <v>54277.56</v>
      </c>
      <c r="E9" s="11">
        <v>2500</v>
      </c>
      <c r="F9" s="11">
        <v>2500</v>
      </c>
    </row>
    <row r="10" spans="1:7" x14ac:dyDescent="0.25">
      <c r="B10" s="2" t="s">
        <v>2</v>
      </c>
      <c r="C10" s="11">
        <v>2747.55</v>
      </c>
      <c r="D10" s="11">
        <v>332</v>
      </c>
      <c r="E10" s="11">
        <v>8000</v>
      </c>
      <c r="F10" s="11">
        <v>4000</v>
      </c>
      <c r="G10" s="20" t="s">
        <v>84</v>
      </c>
    </row>
    <row r="11" spans="1:7" x14ac:dyDescent="0.25">
      <c r="B11" s="2" t="s">
        <v>114</v>
      </c>
      <c r="E11" s="11">
        <v>40000</v>
      </c>
      <c r="F11" s="11">
        <v>20000</v>
      </c>
      <c r="G11" s="20" t="s">
        <v>156</v>
      </c>
    </row>
    <row r="12" spans="1:7" x14ac:dyDescent="0.25">
      <c r="B12" s="2" t="s">
        <v>113</v>
      </c>
      <c r="C12" s="11">
        <v>8000</v>
      </c>
      <c r="D12" s="34">
        <v>7500</v>
      </c>
      <c r="F12" s="11">
        <v>0</v>
      </c>
      <c r="G12" s="20" t="s">
        <v>119</v>
      </c>
    </row>
    <row r="13" spans="1:7" x14ac:dyDescent="0.25">
      <c r="B13" s="2" t="s">
        <v>90</v>
      </c>
      <c r="C13" s="35">
        <v>307.51</v>
      </c>
      <c r="D13" s="35">
        <v>336.04</v>
      </c>
      <c r="E13" s="35">
        <v>500</v>
      </c>
      <c r="F13" s="35">
        <v>500</v>
      </c>
      <c r="G13" s="20" t="s">
        <v>89</v>
      </c>
    </row>
    <row r="14" spans="1:7" s="7" customFormat="1" x14ac:dyDescent="0.25">
      <c r="A14" s="104" t="s">
        <v>3</v>
      </c>
      <c r="B14" s="105"/>
      <c r="C14" s="51">
        <f>SUM(C5:C13)</f>
        <v>63549.52</v>
      </c>
      <c r="D14" s="51">
        <f>SUM(D5:D13)</f>
        <v>122924.73</v>
      </c>
      <c r="E14" s="51">
        <f>SUM(E5:E13)</f>
        <v>100500</v>
      </c>
      <c r="F14" s="36">
        <f>SUM(F5:F13)</f>
        <v>75000</v>
      </c>
      <c r="G14" s="22"/>
    </row>
    <row r="15" spans="1:7" s="7" customFormat="1" x14ac:dyDescent="0.25">
      <c r="A15" s="10"/>
      <c r="B15" s="10"/>
      <c r="C15" s="37"/>
      <c r="D15" s="37"/>
      <c r="E15" s="37"/>
      <c r="F15" s="37"/>
      <c r="G15" s="22"/>
    </row>
    <row r="16" spans="1:7" x14ac:dyDescent="0.25">
      <c r="A16" s="7" t="s">
        <v>116</v>
      </c>
    </row>
    <row r="17" spans="1:7" x14ac:dyDescent="0.25">
      <c r="B17" s="2" t="s">
        <v>4</v>
      </c>
      <c r="C17" s="11">
        <v>3677.5</v>
      </c>
      <c r="D17" s="11">
        <v>2210</v>
      </c>
      <c r="E17" s="41">
        <v>3000</v>
      </c>
      <c r="F17" s="38">
        <v>3000</v>
      </c>
      <c r="G17" s="20" t="s">
        <v>85</v>
      </c>
    </row>
    <row r="18" spans="1:7" x14ac:dyDescent="0.25">
      <c r="B18" s="2" t="s">
        <v>5</v>
      </c>
      <c r="C18" s="11">
        <v>23525.68</v>
      </c>
      <c r="D18" s="11">
        <v>25926.47</v>
      </c>
      <c r="E18" s="41">
        <v>29250</v>
      </c>
      <c r="F18" s="38">
        <v>32740</v>
      </c>
      <c r="G18" s="20" t="s">
        <v>86</v>
      </c>
    </row>
    <row r="19" spans="1:7" x14ac:dyDescent="0.25">
      <c r="B19" s="2" t="s">
        <v>6</v>
      </c>
      <c r="C19" s="11">
        <v>2763.15</v>
      </c>
      <c r="D19" s="11">
        <v>2574.0299999999997</v>
      </c>
      <c r="E19" s="41">
        <v>3000</v>
      </c>
      <c r="F19" s="38">
        <v>1000</v>
      </c>
      <c r="G19" s="20" t="s">
        <v>149</v>
      </c>
    </row>
    <row r="20" spans="1:7" x14ac:dyDescent="0.25">
      <c r="B20" s="2" t="s">
        <v>7</v>
      </c>
      <c r="C20" s="11">
        <v>2407</v>
      </c>
      <c r="D20" s="11">
        <v>2408</v>
      </c>
      <c r="E20" s="41">
        <v>7000</v>
      </c>
      <c r="F20" s="38">
        <v>5000</v>
      </c>
      <c r="G20" s="20" t="s">
        <v>150</v>
      </c>
    </row>
    <row r="21" spans="1:7" x14ac:dyDescent="0.25">
      <c r="B21" s="2" t="s">
        <v>8</v>
      </c>
      <c r="C21" s="11">
        <v>130.5</v>
      </c>
      <c r="D21" s="11">
        <v>889.24</v>
      </c>
      <c r="E21" s="41">
        <v>100</v>
      </c>
      <c r="F21" s="38">
        <v>100</v>
      </c>
      <c r="G21" s="20" t="s">
        <v>87</v>
      </c>
    </row>
    <row r="22" spans="1:7" x14ac:dyDescent="0.25">
      <c r="B22" s="2" t="s">
        <v>94</v>
      </c>
      <c r="E22" s="41"/>
      <c r="F22" s="38"/>
    </row>
    <row r="23" spans="1:7" x14ac:dyDescent="0.25">
      <c r="B23" s="2" t="s">
        <v>95</v>
      </c>
      <c r="C23" s="11">
        <v>0</v>
      </c>
      <c r="D23" s="34">
        <v>2338</v>
      </c>
      <c r="E23" s="41">
        <v>2000</v>
      </c>
      <c r="F23" s="38">
        <v>0</v>
      </c>
      <c r="G23" s="20" t="s">
        <v>151</v>
      </c>
    </row>
    <row r="24" spans="1:7" s="3" customFormat="1" x14ac:dyDescent="0.25">
      <c r="A24" s="8"/>
      <c r="B24" s="3" t="s">
        <v>121</v>
      </c>
      <c r="C24" s="57"/>
      <c r="D24" s="11"/>
      <c r="E24" s="38">
        <v>3000</v>
      </c>
      <c r="F24" s="38">
        <v>9000</v>
      </c>
      <c r="G24" s="21" t="s">
        <v>152</v>
      </c>
    </row>
    <row r="25" spans="1:7" x14ac:dyDescent="0.25">
      <c r="B25" s="2" t="s">
        <v>96</v>
      </c>
      <c r="C25" s="57">
        <v>270</v>
      </c>
      <c r="D25" s="11">
        <v>1448</v>
      </c>
      <c r="E25" s="41">
        <v>2000</v>
      </c>
      <c r="F25" s="38">
        <v>2000</v>
      </c>
    </row>
    <row r="26" spans="1:7" x14ac:dyDescent="0.25">
      <c r="B26" s="2" t="s">
        <v>97</v>
      </c>
      <c r="C26" s="35">
        <v>1822</v>
      </c>
      <c r="D26" s="35"/>
      <c r="E26" s="35">
        <v>0</v>
      </c>
      <c r="F26" s="35">
        <v>2000</v>
      </c>
    </row>
    <row r="27" spans="1:7" x14ac:dyDescent="0.25">
      <c r="B27" s="2" t="s">
        <v>140</v>
      </c>
      <c r="C27" s="35"/>
      <c r="D27" s="35">
        <v>10515</v>
      </c>
      <c r="E27" s="35">
        <v>15000</v>
      </c>
      <c r="F27" s="35"/>
    </row>
    <row r="28" spans="1:7" x14ac:dyDescent="0.25">
      <c r="A28" s="14" t="s">
        <v>88</v>
      </c>
      <c r="B28" s="15"/>
      <c r="C28" s="51">
        <f>SUM(C17:C26)</f>
        <v>34595.83</v>
      </c>
      <c r="D28" s="51">
        <f>SUM(D17:D27)</f>
        <v>48308.74</v>
      </c>
      <c r="E28" s="51">
        <f>SUM(E17:E26)</f>
        <v>49350</v>
      </c>
      <c r="F28" s="36">
        <f>SUM(F17:F26)</f>
        <v>54840</v>
      </c>
    </row>
    <row r="30" spans="1:7" ht="18.75" x14ac:dyDescent="0.3">
      <c r="A30" s="113" t="s">
        <v>135</v>
      </c>
      <c r="B30" s="114"/>
      <c r="C30" s="51">
        <f>C118</f>
        <v>98145.35</v>
      </c>
      <c r="D30" s="51">
        <f>D118</f>
        <v>171233.47</v>
      </c>
      <c r="E30" s="51">
        <f>E118</f>
        <v>149850</v>
      </c>
      <c r="F30" s="36">
        <f>F118</f>
        <v>129840</v>
      </c>
    </row>
    <row r="31" spans="1:7" s="3" customFormat="1" ht="18.399999999999999" customHeight="1" x14ac:dyDescent="0.25">
      <c r="A31" s="107" t="s">
        <v>9</v>
      </c>
      <c r="B31" s="108"/>
      <c r="C31" s="115" t="s">
        <v>78</v>
      </c>
      <c r="D31" s="116"/>
      <c r="E31" s="115" t="s">
        <v>79</v>
      </c>
      <c r="F31" s="116"/>
      <c r="G31" s="111" t="s">
        <v>77</v>
      </c>
    </row>
    <row r="32" spans="1:7" s="13" customFormat="1" ht="30" x14ac:dyDescent="0.25">
      <c r="A32" s="109"/>
      <c r="B32" s="110"/>
      <c r="C32" s="39" t="s">
        <v>138</v>
      </c>
      <c r="D32" s="39" t="s">
        <v>120</v>
      </c>
      <c r="E32" s="39" t="s">
        <v>80</v>
      </c>
      <c r="F32" s="39" t="s">
        <v>81</v>
      </c>
      <c r="G32" s="112"/>
    </row>
    <row r="34" spans="1:7" ht="18.75" x14ac:dyDescent="0.3">
      <c r="A34" s="9" t="s">
        <v>147</v>
      </c>
      <c r="B34" s="9"/>
      <c r="C34" s="50"/>
      <c r="D34" s="37"/>
      <c r="E34" s="50"/>
      <c r="F34" s="40"/>
    </row>
    <row r="35" spans="1:7" x14ac:dyDescent="0.25">
      <c r="B35" s="2" t="s">
        <v>18</v>
      </c>
      <c r="C35" s="11">
        <v>7881.5</v>
      </c>
      <c r="D35" s="11">
        <v>8048.33</v>
      </c>
      <c r="E35" s="11">
        <v>9700</v>
      </c>
      <c r="F35" s="41">
        <v>10185</v>
      </c>
      <c r="G35" s="23" t="s">
        <v>98</v>
      </c>
    </row>
    <row r="36" spans="1:7" s="4" customFormat="1" x14ac:dyDescent="0.25">
      <c r="A36" s="7"/>
      <c r="B36" s="2" t="s">
        <v>72</v>
      </c>
      <c r="C36" s="11">
        <v>3334.63</v>
      </c>
      <c r="D36" s="11">
        <v>1069.8</v>
      </c>
      <c r="E36" s="11">
        <v>2200</v>
      </c>
      <c r="F36" s="41">
        <v>2500</v>
      </c>
      <c r="G36" s="23"/>
    </row>
    <row r="37" spans="1:7" x14ac:dyDescent="0.25">
      <c r="B37" s="2" t="s">
        <v>15</v>
      </c>
      <c r="C37" s="11">
        <v>5184.54</v>
      </c>
      <c r="D37" s="11">
        <v>2599.14</v>
      </c>
      <c r="E37" s="11">
        <v>1700</v>
      </c>
      <c r="F37" s="41">
        <v>2000</v>
      </c>
      <c r="G37" s="23"/>
    </row>
    <row r="38" spans="1:7" x14ac:dyDescent="0.25">
      <c r="B38" s="2" t="s">
        <v>16</v>
      </c>
      <c r="C38" s="11">
        <v>1227.81</v>
      </c>
      <c r="D38" s="11">
        <v>1115.06</v>
      </c>
      <c r="E38" s="11">
        <v>1400</v>
      </c>
      <c r="F38" s="41">
        <v>1400</v>
      </c>
      <c r="G38" s="23"/>
    </row>
    <row r="39" spans="1:7" x14ac:dyDescent="0.25">
      <c r="B39" s="2" t="s">
        <v>17</v>
      </c>
      <c r="C39" s="11">
        <v>522.98</v>
      </c>
      <c r="D39" s="11">
        <v>234.9</v>
      </c>
      <c r="E39" s="11">
        <v>500</v>
      </c>
      <c r="F39" s="41">
        <v>500</v>
      </c>
      <c r="G39" s="23"/>
    </row>
    <row r="40" spans="1:7" x14ac:dyDescent="0.25">
      <c r="B40" s="2" t="s">
        <v>22</v>
      </c>
      <c r="C40" s="11">
        <v>1026.99</v>
      </c>
      <c r="D40" s="11">
        <v>1143.1400000000001</v>
      </c>
      <c r="E40" s="11">
        <v>1500</v>
      </c>
      <c r="F40" s="41">
        <v>2000</v>
      </c>
      <c r="G40" s="23" t="s">
        <v>99</v>
      </c>
    </row>
    <row r="41" spans="1:7" x14ac:dyDescent="0.25">
      <c r="B41" s="2" t="s">
        <v>10</v>
      </c>
      <c r="C41" s="11">
        <v>29740.07</v>
      </c>
      <c r="D41" s="34">
        <v>33331.410000000003</v>
      </c>
      <c r="E41" s="11">
        <v>40000</v>
      </c>
      <c r="F41" s="41">
        <v>41000</v>
      </c>
      <c r="G41" s="23" t="s">
        <v>117</v>
      </c>
    </row>
    <row r="42" spans="1:7" s="3" customFormat="1" x14ac:dyDescent="0.25">
      <c r="A42" s="8"/>
      <c r="B42" s="3" t="s">
        <v>11</v>
      </c>
      <c r="C42" s="34">
        <v>3144.9</v>
      </c>
      <c r="D42" s="11">
        <v>3300.21</v>
      </c>
      <c r="E42" s="34">
        <v>5000</v>
      </c>
      <c r="F42" s="38">
        <v>5150</v>
      </c>
      <c r="G42" s="24"/>
    </row>
    <row r="43" spans="1:7" x14ac:dyDescent="0.25">
      <c r="B43" s="5" t="s">
        <v>12</v>
      </c>
      <c r="C43" s="11">
        <v>247.76</v>
      </c>
      <c r="D43" s="11">
        <v>433.99</v>
      </c>
      <c r="E43" s="11">
        <v>300</v>
      </c>
      <c r="F43" s="41">
        <v>300</v>
      </c>
      <c r="G43" s="23"/>
    </row>
    <row r="44" spans="1:7" x14ac:dyDescent="0.25">
      <c r="B44" s="2" t="s">
        <v>13</v>
      </c>
      <c r="C44" s="11">
        <v>130</v>
      </c>
      <c r="D44" s="11">
        <v>195</v>
      </c>
      <c r="E44" s="11">
        <v>200</v>
      </c>
      <c r="F44" s="11">
        <v>130</v>
      </c>
      <c r="G44" s="23"/>
    </row>
    <row r="45" spans="1:7" x14ac:dyDescent="0.25">
      <c r="B45" s="2" t="s">
        <v>14</v>
      </c>
      <c r="C45" s="11">
        <v>981.18</v>
      </c>
      <c r="D45" s="55">
        <v>1304.24</v>
      </c>
      <c r="E45" s="11">
        <v>1200</v>
      </c>
      <c r="F45" s="41">
        <v>2000</v>
      </c>
      <c r="G45" s="23" t="s">
        <v>124</v>
      </c>
    </row>
    <row r="46" spans="1:7" s="4" customFormat="1" x14ac:dyDescent="0.25">
      <c r="A46" s="7"/>
      <c r="B46" s="2" t="s">
        <v>19</v>
      </c>
      <c r="C46" s="11">
        <v>1964</v>
      </c>
      <c r="D46" s="11">
        <v>1525</v>
      </c>
      <c r="E46" s="11">
        <v>2000</v>
      </c>
      <c r="F46" s="41">
        <v>2000</v>
      </c>
      <c r="G46" s="23"/>
    </row>
    <row r="47" spans="1:7" x14ac:dyDescent="0.25">
      <c r="B47" s="2" t="s">
        <v>20</v>
      </c>
      <c r="C47" s="11">
        <v>0</v>
      </c>
      <c r="D47" s="11">
        <v>150</v>
      </c>
      <c r="E47" s="11">
        <v>150</v>
      </c>
      <c r="F47" s="41">
        <v>150</v>
      </c>
      <c r="G47" s="23" t="s">
        <v>141</v>
      </c>
    </row>
    <row r="48" spans="1:7" x14ac:dyDescent="0.25">
      <c r="B48" s="2" t="s">
        <v>21</v>
      </c>
      <c r="C48" s="11">
        <v>320</v>
      </c>
      <c r="D48" s="11">
        <v>0</v>
      </c>
      <c r="E48" s="11">
        <v>600</v>
      </c>
      <c r="F48" s="41">
        <v>600</v>
      </c>
      <c r="G48" s="23"/>
    </row>
    <row r="49" spans="1:7" ht="15.75" thickBot="1" x14ac:dyDescent="0.3">
      <c r="B49" s="2" t="s">
        <v>23</v>
      </c>
      <c r="C49" s="42">
        <v>0</v>
      </c>
      <c r="D49" s="42">
        <v>0</v>
      </c>
      <c r="E49" s="42">
        <v>250</v>
      </c>
      <c r="F49" s="42">
        <v>250</v>
      </c>
      <c r="G49" s="23" t="s">
        <v>137</v>
      </c>
    </row>
    <row r="50" spans="1:7" s="7" customFormat="1" x14ac:dyDescent="0.25">
      <c r="A50" s="104" t="s">
        <v>24</v>
      </c>
      <c r="B50" s="105"/>
      <c r="C50" s="51">
        <f>SUM(C35:C49)</f>
        <v>55706.360000000008</v>
      </c>
      <c r="D50" s="51">
        <f>SUM(D35:D49)</f>
        <v>54450.219999999994</v>
      </c>
      <c r="E50" s="51">
        <f>SUM(E35:E49)</f>
        <v>66700</v>
      </c>
      <c r="F50" s="36">
        <f>SUM(F35:F49)</f>
        <v>70165</v>
      </c>
      <c r="G50" s="22"/>
    </row>
    <row r="51" spans="1:7" s="4" customFormat="1" x14ac:dyDescent="0.25">
      <c r="A51" s="7"/>
      <c r="B51" s="2"/>
      <c r="C51" s="11"/>
      <c r="D51" s="11"/>
      <c r="E51" s="11"/>
      <c r="F51" s="11"/>
      <c r="G51" s="25"/>
    </row>
    <row r="52" spans="1:7" x14ac:dyDescent="0.25">
      <c r="A52" s="7" t="s">
        <v>118</v>
      </c>
    </row>
    <row r="53" spans="1:7" x14ac:dyDescent="0.25">
      <c r="A53" s="7" t="s">
        <v>25</v>
      </c>
    </row>
    <row r="54" spans="1:7" x14ac:dyDescent="0.25">
      <c r="B54" s="2" t="s">
        <v>26</v>
      </c>
      <c r="C54" s="11">
        <v>500</v>
      </c>
      <c r="D54" s="11">
        <v>350</v>
      </c>
      <c r="E54" s="11">
        <v>1500</v>
      </c>
      <c r="F54" s="11">
        <v>1525</v>
      </c>
    </row>
    <row r="55" spans="1:7" x14ac:dyDescent="0.25">
      <c r="B55" s="2" t="s">
        <v>27</v>
      </c>
      <c r="E55" s="11">
        <v>2000</v>
      </c>
      <c r="F55" s="11">
        <v>2000</v>
      </c>
    </row>
    <row r="56" spans="1:7" s="4" customFormat="1" x14ac:dyDescent="0.25">
      <c r="A56" s="7"/>
      <c r="B56" s="2" t="s">
        <v>122</v>
      </c>
      <c r="C56" s="11">
        <v>572.75</v>
      </c>
      <c r="D56" s="11">
        <v>2774.44</v>
      </c>
      <c r="E56" s="11">
        <v>2000</v>
      </c>
      <c r="F56" s="11">
        <v>1600</v>
      </c>
      <c r="G56" s="25" t="s">
        <v>123</v>
      </c>
    </row>
    <row r="57" spans="1:7" s="4" customFormat="1" x14ac:dyDescent="0.25">
      <c r="A57" s="7"/>
      <c r="B57" s="2" t="s">
        <v>142</v>
      </c>
      <c r="C57" s="11">
        <v>660</v>
      </c>
      <c r="D57" s="11">
        <v>4405.3</v>
      </c>
      <c r="E57" s="11">
        <v>2000</v>
      </c>
      <c r="F57" s="11">
        <v>0</v>
      </c>
      <c r="G57" s="25" t="s">
        <v>143</v>
      </c>
    </row>
    <row r="58" spans="1:7" x14ac:dyDescent="0.25">
      <c r="B58" s="2" t="s">
        <v>73</v>
      </c>
      <c r="C58" s="11">
        <v>95.61</v>
      </c>
      <c r="D58" s="11">
        <v>13</v>
      </c>
      <c r="E58" s="11">
        <v>1250</v>
      </c>
      <c r="F58" s="11">
        <v>1500</v>
      </c>
    </row>
    <row r="59" spans="1:7" x14ac:dyDescent="0.25">
      <c r="B59" s="2" t="s">
        <v>28</v>
      </c>
      <c r="C59" s="11">
        <v>616.98</v>
      </c>
      <c r="D59" s="11">
        <v>950.14</v>
      </c>
      <c r="E59" s="11">
        <v>1250</v>
      </c>
      <c r="F59" s="11">
        <v>4000</v>
      </c>
    </row>
    <row r="60" spans="1:7" x14ac:dyDescent="0.25">
      <c r="B60" s="2" t="s">
        <v>29</v>
      </c>
      <c r="C60" s="35">
        <v>2433.41</v>
      </c>
      <c r="D60" s="35">
        <v>0</v>
      </c>
      <c r="E60" s="35">
        <v>0</v>
      </c>
      <c r="F60" s="43">
        <v>2000</v>
      </c>
    </row>
    <row r="61" spans="1:7" ht="15.75" thickBot="1" x14ac:dyDescent="0.3">
      <c r="B61" s="2" t="s">
        <v>74</v>
      </c>
      <c r="C61" s="42">
        <v>12853.97</v>
      </c>
      <c r="D61" s="42">
        <v>6617.08</v>
      </c>
      <c r="E61" s="42">
        <v>5000</v>
      </c>
      <c r="F61" s="44">
        <v>0</v>
      </c>
    </row>
    <row r="62" spans="1:7" x14ac:dyDescent="0.25">
      <c r="A62" s="104" t="s">
        <v>30</v>
      </c>
      <c r="B62" s="105"/>
      <c r="C62" s="52">
        <f>SUM(C54:C61)</f>
        <v>17732.72</v>
      </c>
      <c r="D62" s="52">
        <f>SUM(D54:D61)</f>
        <v>15109.96</v>
      </c>
      <c r="E62" s="52">
        <f>SUM(E54:E61)</f>
        <v>15000</v>
      </c>
      <c r="F62" s="45">
        <f>SUM(F54:F61)</f>
        <v>12625</v>
      </c>
    </row>
    <row r="63" spans="1:7" ht="13.5" customHeight="1" x14ac:dyDescent="0.25">
      <c r="A63" s="16"/>
      <c r="B63" s="16"/>
      <c r="C63" s="46"/>
      <c r="D63" s="46"/>
      <c r="E63" s="46"/>
      <c r="F63" s="46"/>
    </row>
    <row r="64" spans="1:7" s="3" customFormat="1" ht="18.399999999999999" customHeight="1" x14ac:dyDescent="0.25">
      <c r="A64" s="107" t="s">
        <v>9</v>
      </c>
      <c r="B64" s="108"/>
      <c r="C64" s="106" t="s">
        <v>78</v>
      </c>
      <c r="D64" s="106"/>
      <c r="E64" s="106" t="s">
        <v>79</v>
      </c>
      <c r="F64" s="106"/>
      <c r="G64" s="111" t="s">
        <v>77</v>
      </c>
    </row>
    <row r="65" spans="1:7" s="13" customFormat="1" ht="30" x14ac:dyDescent="0.25">
      <c r="A65" s="109"/>
      <c r="B65" s="110"/>
      <c r="C65" s="32" t="s">
        <v>138</v>
      </c>
      <c r="D65" s="32" t="s">
        <v>120</v>
      </c>
      <c r="E65" s="32" t="s">
        <v>80</v>
      </c>
      <c r="F65" s="32" t="s">
        <v>81</v>
      </c>
      <c r="G65" s="112"/>
    </row>
    <row r="66" spans="1:7" ht="15" customHeight="1" x14ac:dyDescent="0.25">
      <c r="A66" s="7" t="s">
        <v>31</v>
      </c>
    </row>
    <row r="67" spans="1:7" ht="15" customHeight="1" x14ac:dyDescent="0.25">
      <c r="B67" s="2" t="s">
        <v>144</v>
      </c>
      <c r="C67" s="11">
        <v>4397.99</v>
      </c>
      <c r="D67" s="11">
        <v>24.74</v>
      </c>
      <c r="E67" s="11">
        <v>250</v>
      </c>
      <c r="F67" s="11">
        <v>0</v>
      </c>
      <c r="G67" s="20" t="s">
        <v>145</v>
      </c>
    </row>
    <row r="68" spans="1:7" ht="15" customHeight="1" x14ac:dyDescent="0.25">
      <c r="B68" s="2" t="s">
        <v>32</v>
      </c>
      <c r="E68" s="11">
        <v>1000</v>
      </c>
      <c r="F68" s="11">
        <v>3000</v>
      </c>
      <c r="G68" s="23" t="s">
        <v>100</v>
      </c>
    </row>
    <row r="69" spans="1:7" ht="15" customHeight="1" x14ac:dyDescent="0.25">
      <c r="B69" s="2" t="s">
        <v>146</v>
      </c>
      <c r="D69" s="11">
        <v>573.30999999999995</v>
      </c>
      <c r="F69" s="11">
        <v>0</v>
      </c>
      <c r="G69" s="23" t="s">
        <v>145</v>
      </c>
    </row>
    <row r="70" spans="1:7" ht="15" customHeight="1" x14ac:dyDescent="0.25">
      <c r="B70" s="2" t="s">
        <v>33</v>
      </c>
      <c r="D70" s="11">
        <v>0</v>
      </c>
      <c r="E70" s="11">
        <v>1000</v>
      </c>
      <c r="F70" s="11">
        <v>500</v>
      </c>
      <c r="G70" s="20" t="s">
        <v>101</v>
      </c>
    </row>
    <row r="71" spans="1:7" s="4" customFormat="1" ht="15" customHeight="1" x14ac:dyDescent="0.25">
      <c r="A71" s="7"/>
      <c r="B71" s="2" t="s">
        <v>34</v>
      </c>
      <c r="C71" s="11"/>
      <c r="D71" s="11">
        <v>0</v>
      </c>
      <c r="E71" s="11">
        <v>0</v>
      </c>
      <c r="F71" s="41">
        <v>1000</v>
      </c>
      <c r="G71" s="23" t="s">
        <v>102</v>
      </c>
    </row>
    <row r="72" spans="1:7" ht="15" customHeight="1" x14ac:dyDescent="0.25">
      <c r="B72" s="2" t="s">
        <v>35</v>
      </c>
      <c r="C72" s="11">
        <v>6000</v>
      </c>
      <c r="D72" s="11">
        <v>6000</v>
      </c>
      <c r="E72" s="11">
        <v>6000</v>
      </c>
      <c r="F72" s="11">
        <v>6000</v>
      </c>
      <c r="G72" s="23" t="s">
        <v>153</v>
      </c>
    </row>
    <row r="73" spans="1:7" s="4" customFormat="1" ht="15" customHeight="1" x14ac:dyDescent="0.25">
      <c r="A73" s="7"/>
      <c r="B73" s="2" t="s">
        <v>36</v>
      </c>
      <c r="C73" s="11">
        <v>496.92</v>
      </c>
      <c r="D73" s="11">
        <v>186.07</v>
      </c>
      <c r="E73" s="11">
        <v>500</v>
      </c>
      <c r="F73" s="41">
        <v>2000</v>
      </c>
      <c r="G73" s="23" t="s">
        <v>154</v>
      </c>
    </row>
    <row r="74" spans="1:7" ht="15" customHeight="1" x14ac:dyDescent="0.25">
      <c r="B74" s="2" t="s">
        <v>75</v>
      </c>
      <c r="C74" s="11">
        <v>2070.46</v>
      </c>
      <c r="D74" s="11">
        <v>74.989999999999995</v>
      </c>
      <c r="E74" s="11">
        <v>3000</v>
      </c>
      <c r="F74" s="41">
        <v>3000</v>
      </c>
      <c r="G74" s="23" t="s">
        <v>106</v>
      </c>
    </row>
    <row r="75" spans="1:7" x14ac:dyDescent="0.25">
      <c r="B75" s="2" t="s">
        <v>37</v>
      </c>
      <c r="F75" s="41">
        <v>300</v>
      </c>
      <c r="G75" s="23" t="s">
        <v>103</v>
      </c>
    </row>
    <row r="76" spans="1:7" x14ac:dyDescent="0.25">
      <c r="B76" s="2" t="s">
        <v>38</v>
      </c>
      <c r="C76" s="11">
        <v>10400.75</v>
      </c>
      <c r="D76" s="11">
        <v>235.95</v>
      </c>
      <c r="E76" s="11">
        <v>6000</v>
      </c>
      <c r="F76" s="41">
        <v>8000</v>
      </c>
      <c r="G76" s="23" t="s">
        <v>104</v>
      </c>
    </row>
    <row r="77" spans="1:7" x14ac:dyDescent="0.25">
      <c r="B77" s="2" t="s">
        <v>39</v>
      </c>
      <c r="C77" s="11">
        <v>5706.08</v>
      </c>
      <c r="E77" s="11">
        <v>6000</v>
      </c>
      <c r="F77" s="41">
        <v>6000</v>
      </c>
      <c r="G77" s="23" t="s">
        <v>105</v>
      </c>
    </row>
    <row r="78" spans="1:7" s="4" customFormat="1" ht="30.75" thickBot="1" x14ac:dyDescent="0.3">
      <c r="A78" s="7"/>
      <c r="B78" s="2" t="s">
        <v>125</v>
      </c>
      <c r="C78" s="42"/>
      <c r="D78" s="42">
        <v>2803</v>
      </c>
      <c r="E78" s="42">
        <v>5000</v>
      </c>
      <c r="F78" s="42">
        <v>5000</v>
      </c>
      <c r="G78" s="18" t="s">
        <v>126</v>
      </c>
    </row>
    <row r="79" spans="1:7" s="7" customFormat="1" x14ac:dyDescent="0.25">
      <c r="A79" s="104" t="s">
        <v>40</v>
      </c>
      <c r="B79" s="105"/>
      <c r="C79" s="51">
        <f>SUM(C67:C78)</f>
        <v>29072.199999999997</v>
      </c>
      <c r="D79" s="51">
        <f>SUM(D67:D78)</f>
        <v>9898.06</v>
      </c>
      <c r="E79" s="51">
        <f>SUM(E67:E78)</f>
        <v>28750</v>
      </c>
      <c r="F79" s="36">
        <f>SUM(F68:F78)</f>
        <v>34800</v>
      </c>
      <c r="G79" s="22"/>
    </row>
    <row r="80" spans="1:7" s="4" customFormat="1" x14ac:dyDescent="0.25">
      <c r="A80" s="7"/>
      <c r="B80" s="2"/>
      <c r="C80" s="11"/>
      <c r="D80" s="11"/>
      <c r="E80" s="11"/>
      <c r="F80" s="11"/>
      <c r="G80" s="25"/>
    </row>
    <row r="81" spans="1:7" x14ac:dyDescent="0.25">
      <c r="A81" s="7" t="s">
        <v>41</v>
      </c>
    </row>
    <row r="82" spans="1:7" x14ac:dyDescent="0.25">
      <c r="B82" s="2" t="s">
        <v>42</v>
      </c>
      <c r="C82" s="11">
        <v>1570.41</v>
      </c>
      <c r="E82" s="11">
        <v>0</v>
      </c>
      <c r="F82" s="11">
        <v>1500</v>
      </c>
      <c r="G82" s="20" t="s">
        <v>107</v>
      </c>
    </row>
    <row r="83" spans="1:7" x14ac:dyDescent="0.25">
      <c r="B83" s="2" t="s">
        <v>43</v>
      </c>
      <c r="C83" s="11">
        <v>128.9</v>
      </c>
      <c r="D83" s="11">
        <v>220.86</v>
      </c>
      <c r="E83" s="11">
        <v>200</v>
      </c>
      <c r="F83" s="11">
        <v>200</v>
      </c>
    </row>
    <row r="84" spans="1:7" s="7" customFormat="1" x14ac:dyDescent="0.25">
      <c r="A84" s="104" t="s">
        <v>44</v>
      </c>
      <c r="B84" s="105"/>
      <c r="C84" s="51">
        <f>SUM(C82:C83)</f>
        <v>1699.3100000000002</v>
      </c>
      <c r="D84" s="51">
        <f>SUM(D82:D83)</f>
        <v>220.86</v>
      </c>
      <c r="E84" s="51">
        <f>SUM(E82:E83)</f>
        <v>200</v>
      </c>
      <c r="F84" s="36">
        <f>SUM(F82:F83)</f>
        <v>1700</v>
      </c>
      <c r="G84" s="22"/>
    </row>
    <row r="86" spans="1:7" x14ac:dyDescent="0.25">
      <c r="A86" s="7" t="s">
        <v>45</v>
      </c>
    </row>
    <row r="87" spans="1:7" x14ac:dyDescent="0.25">
      <c r="B87" s="2" t="s">
        <v>46</v>
      </c>
      <c r="E87" s="41">
        <v>800</v>
      </c>
      <c r="F87" s="41">
        <v>400</v>
      </c>
      <c r="G87" s="23" t="s">
        <v>108</v>
      </c>
    </row>
    <row r="88" spans="1:7" s="4" customFormat="1" x14ac:dyDescent="0.25">
      <c r="A88" s="7"/>
      <c r="B88" s="2" t="s">
        <v>47</v>
      </c>
      <c r="C88" s="11"/>
      <c r="D88" s="11"/>
      <c r="E88" s="41">
        <v>0</v>
      </c>
      <c r="F88" s="41">
        <v>0</v>
      </c>
      <c r="G88" s="23" t="s">
        <v>109</v>
      </c>
    </row>
    <row r="89" spans="1:7" x14ac:dyDescent="0.25">
      <c r="B89" s="2" t="s">
        <v>48</v>
      </c>
      <c r="C89" s="11">
        <v>1575.58</v>
      </c>
      <c r="D89" s="11">
        <v>1499.03</v>
      </c>
      <c r="E89" s="41">
        <v>2500</v>
      </c>
      <c r="F89" s="41">
        <v>2500</v>
      </c>
      <c r="G89" s="23"/>
    </row>
    <row r="90" spans="1:7" x14ac:dyDescent="0.25">
      <c r="B90" s="2" t="s">
        <v>49</v>
      </c>
      <c r="C90" s="11">
        <v>2670.56</v>
      </c>
      <c r="D90" s="11">
        <v>2927.69</v>
      </c>
      <c r="E90" s="41">
        <v>5500</v>
      </c>
      <c r="F90" s="41">
        <v>5500</v>
      </c>
      <c r="G90" s="23"/>
    </row>
    <row r="91" spans="1:7" ht="30" x14ac:dyDescent="0.25">
      <c r="B91" s="2" t="s">
        <v>111</v>
      </c>
      <c r="D91" s="11">
        <v>621</v>
      </c>
      <c r="E91" s="41">
        <v>637</v>
      </c>
      <c r="F91" s="41">
        <v>850</v>
      </c>
      <c r="G91" s="19" t="s">
        <v>112</v>
      </c>
    </row>
    <row r="92" spans="1:7" ht="15.75" thickBot="1" x14ac:dyDescent="0.3">
      <c r="B92" s="2" t="s">
        <v>50</v>
      </c>
      <c r="C92" s="42"/>
      <c r="D92" s="42">
        <v>1044.68</v>
      </c>
      <c r="E92" s="42">
        <v>1500</v>
      </c>
      <c r="F92" s="42">
        <v>0</v>
      </c>
      <c r="G92" s="23" t="s">
        <v>110</v>
      </c>
    </row>
    <row r="93" spans="1:7" s="7" customFormat="1" ht="14.45" customHeight="1" x14ac:dyDescent="0.25">
      <c r="A93" s="104" t="s">
        <v>51</v>
      </c>
      <c r="B93" s="105"/>
      <c r="C93" s="51">
        <f>SUM(C87:C92)</f>
        <v>4246.1399999999994</v>
      </c>
      <c r="D93" s="51">
        <f>SUM(D87:D92)</f>
        <v>6092.4000000000005</v>
      </c>
      <c r="E93" s="51">
        <f>SUM(E87:E92)</f>
        <v>10937</v>
      </c>
      <c r="F93" s="36">
        <f>SUM(F87:F92)</f>
        <v>9250</v>
      </c>
      <c r="G93" s="22"/>
    </row>
    <row r="95" spans="1:7" ht="18.399999999999999" customHeight="1" x14ac:dyDescent="0.25">
      <c r="A95" s="107" t="s">
        <v>9</v>
      </c>
      <c r="B95" s="108"/>
      <c r="C95" s="106" t="s">
        <v>78</v>
      </c>
      <c r="D95" s="106"/>
      <c r="E95" s="106" t="s">
        <v>79</v>
      </c>
      <c r="F95" s="106"/>
      <c r="G95" s="111" t="s">
        <v>77</v>
      </c>
    </row>
    <row r="96" spans="1:7" ht="30" x14ac:dyDescent="0.25">
      <c r="A96" s="109"/>
      <c r="B96" s="110"/>
      <c r="C96" s="32" t="s">
        <v>138</v>
      </c>
      <c r="D96" s="32" t="s">
        <v>120</v>
      </c>
      <c r="E96" s="32" t="s">
        <v>80</v>
      </c>
      <c r="F96" s="32" t="s">
        <v>81</v>
      </c>
      <c r="G96" s="112"/>
    </row>
    <row r="97" spans="1:7" x14ac:dyDescent="0.25">
      <c r="A97" s="7" t="s">
        <v>52</v>
      </c>
    </row>
    <row r="98" spans="1:7" x14ac:dyDescent="0.25">
      <c r="B98" s="2" t="s">
        <v>53</v>
      </c>
      <c r="C98" s="11">
        <v>2500.87</v>
      </c>
      <c r="D98" s="11">
        <v>962.48</v>
      </c>
      <c r="E98" s="11">
        <v>4000</v>
      </c>
      <c r="F98" s="41">
        <v>6000</v>
      </c>
      <c r="G98" s="23" t="s">
        <v>127</v>
      </c>
    </row>
    <row r="99" spans="1:7" x14ac:dyDescent="0.25">
      <c r="B99" s="2" t="s">
        <v>54</v>
      </c>
      <c r="C99" s="11">
        <v>183.61</v>
      </c>
      <c r="E99" s="11">
        <v>250</v>
      </c>
      <c r="F99" s="41">
        <v>100</v>
      </c>
      <c r="G99" s="23" t="s">
        <v>128</v>
      </c>
    </row>
    <row r="100" spans="1:7" x14ac:dyDescent="0.25">
      <c r="B100" s="2" t="s">
        <v>55</v>
      </c>
      <c r="E100" s="11">
        <v>250</v>
      </c>
      <c r="F100" s="41">
        <v>100</v>
      </c>
      <c r="G100" s="23" t="s">
        <v>128</v>
      </c>
    </row>
    <row r="101" spans="1:7" x14ac:dyDescent="0.25">
      <c r="B101" s="2" t="s">
        <v>56</v>
      </c>
      <c r="E101" s="11">
        <v>250</v>
      </c>
      <c r="F101" s="41">
        <v>100</v>
      </c>
      <c r="G101" s="23" t="s">
        <v>128</v>
      </c>
    </row>
    <row r="102" spans="1:7" x14ac:dyDescent="0.25">
      <c r="B102" s="2" t="s">
        <v>57</v>
      </c>
      <c r="E102" s="11">
        <v>250</v>
      </c>
      <c r="F102" s="41">
        <v>100</v>
      </c>
      <c r="G102" s="23" t="s">
        <v>128</v>
      </c>
    </row>
    <row r="103" spans="1:7" x14ac:dyDescent="0.25">
      <c r="B103" s="2" t="s">
        <v>58</v>
      </c>
      <c r="E103" s="11">
        <v>250</v>
      </c>
      <c r="F103" s="41">
        <v>100</v>
      </c>
      <c r="G103" s="23" t="s">
        <v>128</v>
      </c>
    </row>
    <row r="104" spans="1:7" x14ac:dyDescent="0.25">
      <c r="B104" s="2" t="s">
        <v>59</v>
      </c>
      <c r="E104" s="11">
        <v>250</v>
      </c>
      <c r="F104" s="41">
        <v>100</v>
      </c>
      <c r="G104" s="23" t="s">
        <v>128</v>
      </c>
    </row>
    <row r="105" spans="1:7" x14ac:dyDescent="0.25">
      <c r="B105" s="2" t="s">
        <v>60</v>
      </c>
      <c r="E105" s="11">
        <v>250</v>
      </c>
      <c r="F105" s="41">
        <v>100</v>
      </c>
      <c r="G105" s="23" t="s">
        <v>128</v>
      </c>
    </row>
    <row r="106" spans="1:7" x14ac:dyDescent="0.25">
      <c r="B106" s="2" t="s">
        <v>61</v>
      </c>
      <c r="E106" s="11">
        <v>1500</v>
      </c>
      <c r="F106" s="41">
        <v>1500</v>
      </c>
      <c r="G106" s="23" t="s">
        <v>129</v>
      </c>
    </row>
    <row r="107" spans="1:7" x14ac:dyDescent="0.25">
      <c r="B107" s="2" t="s">
        <v>62</v>
      </c>
      <c r="C107" s="11">
        <v>150</v>
      </c>
      <c r="E107" s="11">
        <v>1000</v>
      </c>
      <c r="F107" s="41">
        <v>500</v>
      </c>
      <c r="G107" s="23" t="s">
        <v>155</v>
      </c>
    </row>
    <row r="108" spans="1:7" ht="30" x14ac:dyDescent="0.25">
      <c r="B108" s="2" t="s">
        <v>63</v>
      </c>
      <c r="C108" s="11">
        <v>339</v>
      </c>
      <c r="D108" s="11">
        <v>52.43</v>
      </c>
      <c r="E108" s="11">
        <v>4000</v>
      </c>
      <c r="F108" s="41">
        <v>9000</v>
      </c>
      <c r="G108" s="19" t="s">
        <v>130</v>
      </c>
    </row>
    <row r="109" spans="1:7" x14ac:dyDescent="0.25">
      <c r="B109" t="s">
        <v>194</v>
      </c>
      <c r="C109" s="11">
        <v>1851.86</v>
      </c>
      <c r="E109" s="11">
        <v>7000</v>
      </c>
      <c r="F109" s="41">
        <v>2500</v>
      </c>
      <c r="G109" s="23" t="s">
        <v>131</v>
      </c>
    </row>
    <row r="110" spans="1:7" x14ac:dyDescent="0.25">
      <c r="B110" s="2" t="s">
        <v>64</v>
      </c>
      <c r="E110" s="11">
        <v>900</v>
      </c>
      <c r="F110" s="41">
        <v>900</v>
      </c>
      <c r="G110" s="23" t="s">
        <v>132</v>
      </c>
    </row>
    <row r="111" spans="1:7" s="28" customFormat="1" ht="30" x14ac:dyDescent="0.25">
      <c r="A111" s="27"/>
      <c r="B111" s="28" t="s">
        <v>65</v>
      </c>
      <c r="C111" s="53">
        <v>782</v>
      </c>
      <c r="D111" s="53">
        <v>747</v>
      </c>
      <c r="E111" s="53">
        <v>1300</v>
      </c>
      <c r="F111" s="47">
        <v>2000</v>
      </c>
      <c r="G111" s="31" t="s">
        <v>133</v>
      </c>
    </row>
    <row r="112" spans="1:7" x14ac:dyDescent="0.25">
      <c r="A112" s="2"/>
      <c r="B112" s="2" t="s">
        <v>66</v>
      </c>
      <c r="C112" s="11">
        <v>1440</v>
      </c>
      <c r="D112" s="11">
        <v>1616</v>
      </c>
      <c r="E112" s="11">
        <v>1600</v>
      </c>
      <c r="F112" s="41">
        <v>1104</v>
      </c>
      <c r="G112" s="30" t="s">
        <v>158</v>
      </c>
    </row>
    <row r="113" spans="1:7" x14ac:dyDescent="0.25">
      <c r="A113" s="2"/>
      <c r="B113" s="2" t="s">
        <v>67</v>
      </c>
      <c r="C113" s="11">
        <v>1395</v>
      </c>
      <c r="D113" s="11">
        <v>23139.57</v>
      </c>
      <c r="E113" s="11">
        <v>30000</v>
      </c>
      <c r="F113" s="41">
        <v>3500</v>
      </c>
      <c r="G113" s="23" t="s">
        <v>134</v>
      </c>
    </row>
    <row r="114" spans="1:7" x14ac:dyDescent="0.25">
      <c r="A114" s="104" t="s">
        <v>68</v>
      </c>
      <c r="B114" s="105"/>
      <c r="C114" s="51">
        <f>SUM(C98:C113)+C50</f>
        <v>64348.700000000012</v>
      </c>
      <c r="D114" s="51">
        <f>SUM(D98:D113)+D50</f>
        <v>80967.7</v>
      </c>
      <c r="E114" s="36">
        <f>SUM(E98:E113)+E50</f>
        <v>119750</v>
      </c>
      <c r="F114" s="36">
        <f>SUM(F98:F113)+F50</f>
        <v>97869</v>
      </c>
    </row>
    <row r="115" spans="1:7" x14ac:dyDescent="0.25">
      <c r="A115" s="16"/>
      <c r="B115" s="16"/>
      <c r="C115" s="46"/>
      <c r="D115" s="46"/>
      <c r="E115" s="46"/>
      <c r="F115" s="46"/>
    </row>
    <row r="116" spans="1:7" s="28" customFormat="1" ht="44.65" customHeight="1" x14ac:dyDescent="0.25">
      <c r="A116" s="26" t="s">
        <v>69</v>
      </c>
      <c r="B116" s="27"/>
      <c r="C116" s="54"/>
      <c r="D116" s="56"/>
      <c r="E116" s="54"/>
      <c r="F116" s="48">
        <f>F62+F79+F84+F93+F114</f>
        <v>156244</v>
      </c>
      <c r="G116" s="29" t="s">
        <v>157</v>
      </c>
    </row>
    <row r="117" spans="1:7" x14ac:dyDescent="0.25">
      <c r="A117" s="2"/>
      <c r="C117" s="49"/>
      <c r="D117" s="49"/>
      <c r="E117" s="49"/>
      <c r="F117" s="49"/>
      <c r="G117" s="29"/>
    </row>
    <row r="118" spans="1:7" s="1" customFormat="1" ht="18.75" x14ac:dyDescent="0.3">
      <c r="A118" s="1" t="s">
        <v>135</v>
      </c>
      <c r="C118" s="40">
        <f>C14+C28</f>
        <v>98145.35</v>
      </c>
      <c r="D118" s="40">
        <f>D14+D28</f>
        <v>171233.47</v>
      </c>
      <c r="E118" s="40">
        <f>E14+E28</f>
        <v>149850</v>
      </c>
      <c r="F118" s="40">
        <f>F14+F28</f>
        <v>129840</v>
      </c>
      <c r="G118" s="20" t="s">
        <v>136</v>
      </c>
    </row>
    <row r="119" spans="1:7" x14ac:dyDescent="0.25">
      <c r="A119" s="9" t="s">
        <v>76</v>
      </c>
      <c r="B119" s="7"/>
      <c r="C119" s="50"/>
      <c r="D119" s="50"/>
      <c r="E119" s="50"/>
      <c r="F119" s="50"/>
    </row>
    <row r="120" spans="1:7" x14ac:dyDescent="0.25">
      <c r="A120" s="9"/>
      <c r="B120" s="7"/>
      <c r="C120" s="50"/>
      <c r="D120" s="50"/>
      <c r="E120" s="50"/>
      <c r="F120" s="50"/>
      <c r="G120" s="58"/>
    </row>
    <row r="121" spans="1:7" ht="18.75" x14ac:dyDescent="0.3">
      <c r="A121" s="6" t="s">
        <v>70</v>
      </c>
      <c r="B121" s="9"/>
      <c r="C121" s="50"/>
      <c r="D121" s="37"/>
      <c r="E121" s="50"/>
      <c r="F121" s="40">
        <f>F118-F116</f>
        <v>-26404</v>
      </c>
    </row>
  </sheetData>
  <mergeCells count="24">
    <mergeCell ref="A30:B30"/>
    <mergeCell ref="G95:G96"/>
    <mergeCell ref="A79:B79"/>
    <mergeCell ref="A84:B84"/>
    <mergeCell ref="A93:B93"/>
    <mergeCell ref="G64:G65"/>
    <mergeCell ref="A31:B32"/>
    <mergeCell ref="C31:D31"/>
    <mergeCell ref="E31:F31"/>
    <mergeCell ref="G31:G32"/>
    <mergeCell ref="A50:B50"/>
    <mergeCell ref="A14:B14"/>
    <mergeCell ref="C1:D1"/>
    <mergeCell ref="E1:F1"/>
    <mergeCell ref="G1:G2"/>
    <mergeCell ref="A1:B2"/>
    <mergeCell ref="A114:B114"/>
    <mergeCell ref="C64:D64"/>
    <mergeCell ref="E64:F64"/>
    <mergeCell ref="A62:B62"/>
    <mergeCell ref="A64:B65"/>
    <mergeCell ref="A95:B96"/>
    <mergeCell ref="C95:D95"/>
    <mergeCell ref="E95:F95"/>
  </mergeCells>
  <pageMargins left="0.25" right="0.25" top="0.75" bottom="0.75" header="0.3" footer="0.3"/>
  <pageSetup fitToHeight="0" orientation="landscape" horizontalDpi="4294967293" r:id="rId1"/>
  <headerFooter>
    <oddHeader>&amp;L&amp;"-,Bold"&amp;14LWVOR Budget 2020-2021
 PROPOSED</oddHeader>
    <oddFooter xml:space="preserve">&amp;LRevised April 21, 2020 &amp;C&amp;14LWVOR Budget Committee 2019-2020&amp;RPage &amp;P
</oddFooter>
  </headerFooter>
  <rowBreaks count="3" manualBreakCount="3">
    <brk id="30" max="16383" man="1"/>
    <brk id="63" max="16383" man="1"/>
    <brk id="94" max="16383" man="1"/>
  </rowBreaks>
  <ignoredErrors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Alert</vt:lpstr>
      <vt:lpstr>Income &amp; Expense</vt:lpstr>
      <vt:lpstr>Financial Statement</vt:lpstr>
      <vt:lpstr>Budget vs Actual</vt:lpstr>
      <vt:lpstr>20-21 budget</vt:lpstr>
      <vt:lpstr>'Budget vs Actual'!Print_Titles</vt:lpstr>
      <vt:lpstr>'Financial Statement'!Print_Titles</vt:lpstr>
      <vt:lpstr>'Income &amp; Expense'!Print_Titles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Gladstone</dc:creator>
  <cp:lastModifiedBy>Ruth</cp:lastModifiedBy>
  <cp:lastPrinted>2021-06-09T18:05:58Z</cp:lastPrinted>
  <dcterms:created xsi:type="dcterms:W3CDTF">2020-04-21T00:30:12Z</dcterms:created>
  <dcterms:modified xsi:type="dcterms:W3CDTF">2021-06-09T18:06:56Z</dcterms:modified>
</cp:coreProperties>
</file>