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Users\Kermit\Documents\KY documents 031713\supported organizations\League of Women Voters\Budget Chair\"/>
    </mc:Choice>
  </mc:AlternateContent>
  <xr:revisionPtr revIDLastSave="0" documentId="13_ncr:1_{B4DB632B-7627-411D-8036-448870819BCF}" xr6:coauthVersionLast="46" xr6:coauthVersionMax="46" xr10:uidLastSave="{00000000-0000-0000-0000-000000000000}"/>
  <bookViews>
    <workbookView xWindow="-120" yWindow="-120" windowWidth="29040" windowHeight="15840" firstSheet="3" activeTab="3" xr2:uid="{00000000-000D-0000-FFFF-FFFF00000000}"/>
  </bookViews>
  <sheets>
    <sheet name="Income &amp; Expense" sheetId="5" state="hidden" r:id="rId1"/>
    <sheet name="Financial Statement" sheetId="7" state="hidden" r:id="rId2"/>
    <sheet name="Budget vs Actual 20 21" sheetId="4" state="hidden" r:id="rId3"/>
    <sheet name="Summary Actuals Budget 21 22" sheetId="3" r:id="rId4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2">'Budget vs Actual 20 21'!$4:$4</definedName>
    <definedName name="_xlnm.Print_Titles" localSheetId="1">'Financial Statement'!$A:$E,'Financial Statement'!$1:$2</definedName>
    <definedName name="_xlnm.Print_Titles" localSheetId="0">'Income &amp; Expense'!$A:$E,'Income &amp; Expense'!$1:$2</definedName>
    <definedName name="QB_COLUMN_1032200" localSheetId="0" hidden="1">'Income &amp; Expense'!$L$1</definedName>
    <definedName name="QB_COLUMN_1032201" localSheetId="0" hidden="1">'Income &amp; Expense'!$L$2</definedName>
    <definedName name="QB_COLUMN_1062200" localSheetId="0" hidden="1">'Income &amp; Expense'!$BH$1</definedName>
    <definedName name="QB_COLUMN_1062201" localSheetId="0" hidden="1">'Income &amp; Expense'!$BH$2</definedName>
    <definedName name="QB_COLUMN_1082200" localSheetId="0" hidden="1">'Income &amp; Expense'!$P$1</definedName>
    <definedName name="QB_COLUMN_1082201" localSheetId="0" hidden="1">'Income &amp; Expense'!$P$2</definedName>
    <definedName name="QB_COLUMN_132200" localSheetId="0" hidden="1">'Income &amp; Expense'!$H$1</definedName>
    <definedName name="QB_COLUMN_132201" localSheetId="0" hidden="1">'Income &amp; Expense'!$H$2</definedName>
    <definedName name="QB_COLUMN_23101" localSheetId="0" hidden="1">'Income &amp; Expense'!$N$2</definedName>
    <definedName name="QB_COLUMN_252200" localSheetId="0" hidden="1">'Income &amp; Expense'!$R$1</definedName>
    <definedName name="QB_COLUMN_252201" localSheetId="0" hidden="1">'Income &amp; Expense'!$R$2</definedName>
    <definedName name="QB_COLUMN_262200" localSheetId="0" hidden="1">'Income &amp; Expense'!$T$1</definedName>
    <definedName name="QB_COLUMN_262201" localSheetId="0" hidden="1">'Income &amp; Expense'!$T$2</definedName>
    <definedName name="QB_COLUMN_292200" localSheetId="0" hidden="1">'Income &amp; Expense'!$V$1</definedName>
    <definedName name="QB_COLUMN_292201" localSheetId="0" hidden="1">'Income &amp; Expense'!$V$2</definedName>
    <definedName name="QB_COLUMN_322200" localSheetId="0" hidden="1">'Income &amp; Expense'!$AJ$1</definedName>
    <definedName name="QB_COLUMN_322201" localSheetId="0" hidden="1">'Income &amp; Expense'!$AJ$2</definedName>
    <definedName name="QB_COLUMN_33101" localSheetId="0" hidden="1">'Income &amp; Expense'!$AB$2</definedName>
    <definedName name="QB_COLUMN_332200" localSheetId="0" hidden="1">'Income &amp; Expense'!$AL$1</definedName>
    <definedName name="QB_COLUMN_332201" localSheetId="0" hidden="1">'Income &amp; Expense'!$AL$2</definedName>
    <definedName name="QB_COLUMN_352200" localSheetId="0" hidden="1">'Income &amp; Expense'!$AN$1</definedName>
    <definedName name="QB_COLUMN_352201" localSheetId="0" hidden="1">'Income &amp; Expense'!$AN$2</definedName>
    <definedName name="QB_COLUMN_402200" localSheetId="0" hidden="1">'Income &amp; Expense'!$AP$1</definedName>
    <definedName name="QB_COLUMN_402201" localSheetId="0" hidden="1">'Income &amp; Expense'!$AP$2</definedName>
    <definedName name="QB_COLUMN_412200" localSheetId="0" hidden="1">'Income &amp; Expense'!$AR$1</definedName>
    <definedName name="QB_COLUMN_412201" localSheetId="0" hidden="1">'Income &amp; Expense'!$AR$2</definedName>
    <definedName name="QB_COLUMN_423011" localSheetId="0" hidden="1">'Income &amp; Expense'!$BN$2</definedName>
    <definedName name="QB_COLUMN_43101" localSheetId="0" hidden="1">'Income &amp; Expense'!$AH$2</definedName>
    <definedName name="QB_COLUMN_452111" localSheetId="0" hidden="1">'Income &amp; Expense'!$BL$2</definedName>
    <definedName name="QB_COLUMN_522200" localSheetId="0" hidden="1">'Income &amp; Expense'!$AV$1</definedName>
    <definedName name="QB_COLUMN_522201" localSheetId="0" hidden="1">'Income &amp; Expense'!$AV$2</definedName>
    <definedName name="QB_COLUMN_53101" localSheetId="0" hidden="1">'Income &amp; Expense'!$AT$2</definedName>
    <definedName name="QB_COLUMN_562200" localSheetId="0" hidden="1">'Income &amp; Expense'!$AX$1</definedName>
    <definedName name="QB_COLUMN_562201" localSheetId="0" hidden="1">'Income &amp; Expense'!$AX$2</definedName>
    <definedName name="QB_COLUMN_582200" localSheetId="0" hidden="1">'Income &amp; Expense'!$AZ$1</definedName>
    <definedName name="QB_COLUMN_582201" localSheetId="0" hidden="1">'Income &amp; Expense'!$AZ$2</definedName>
    <definedName name="QB_COLUMN_59200" localSheetId="1" hidden="1">'Financial Statement'!$F$2</definedName>
    <definedName name="QB_COLUMN_61210" localSheetId="1" hidden="1">'Financial Statement'!$H$2</definedName>
    <definedName name="QB_COLUMN_63101" localSheetId="0" hidden="1">'Income &amp; Expense'!$BJ$2</definedName>
    <definedName name="QB_COLUMN_63620" localSheetId="1" hidden="1">'Financial Statement'!$J$2</definedName>
    <definedName name="QB_COLUMN_64830" localSheetId="1" hidden="1">'Financial Statement'!$L$2</definedName>
    <definedName name="QB_COLUMN_682200" localSheetId="0" hidden="1">'Income &amp; Expense'!$BB$1</definedName>
    <definedName name="QB_COLUMN_682201" localSheetId="0" hidden="1">'Income &amp; Expense'!$BB$2</definedName>
    <definedName name="QB_COLUMN_792200" localSheetId="0" hidden="1">'Income &amp; Expense'!$X$1</definedName>
    <definedName name="QB_COLUMN_792201" localSheetId="0" hidden="1">'Income &amp; Expense'!$X$2</definedName>
    <definedName name="QB_COLUMN_802200" localSheetId="0" hidden="1">'Income &amp; Expense'!$AD$1</definedName>
    <definedName name="QB_COLUMN_802201" localSheetId="0" hidden="1">'Income &amp; Expense'!$AD$2</definedName>
    <definedName name="QB_COLUMN_812200" localSheetId="0" hidden="1">'Income &amp; Expense'!$AF$1</definedName>
    <definedName name="QB_COLUMN_812201" localSheetId="0" hidden="1">'Income &amp; Expense'!$AF$2</definedName>
    <definedName name="QB_COLUMN_82200" localSheetId="0" hidden="1">'Income &amp; Expense'!$F$1</definedName>
    <definedName name="QB_COLUMN_82201" localSheetId="0" hidden="1">'Income &amp; Expense'!$F$2</definedName>
    <definedName name="QB_COLUMN_872200" localSheetId="0" hidden="1">'Income &amp; Expense'!$BD$1</definedName>
    <definedName name="QB_COLUMN_872201" localSheetId="0" hidden="1">'Income &amp; Expense'!$BD$2</definedName>
    <definedName name="QB_COLUMN_882200" localSheetId="0" hidden="1">'Income &amp; Expense'!$J$1</definedName>
    <definedName name="QB_COLUMN_882201" localSheetId="0" hidden="1">'Income &amp; Expense'!$J$2</definedName>
    <definedName name="QB_COLUMN_972200" localSheetId="0" hidden="1">'Income &amp; Expense'!$Z$1</definedName>
    <definedName name="QB_COLUMN_972201" localSheetId="0" hidden="1">'Income &amp; Expense'!$Z$2</definedName>
    <definedName name="QB_COLUMN_982200" localSheetId="0" hidden="1">'Income &amp; Expense'!$BF$1</definedName>
    <definedName name="QB_COLUMN_982201" localSheetId="0" hidden="1">'Income &amp; Expense'!$BF$2</definedName>
    <definedName name="QB_DATA_0" localSheetId="1" hidden="1">'Financial Statement'!$6:$6,'Financial Statement'!$7:$7,'Financial Statement'!$8:$8,'Financial Statement'!$9:$9,'Financial Statement'!$12:$12,'Financial Statement'!$14:$14,'Financial Statement'!$16:$16,'Financial Statement'!$18:$18,'Financial Statement'!$19:$19,'Financial Statement'!$25:$25,'Financial Statement'!$33:$33,'Financial Statement'!$36:$36,'Financial Statement'!$37:$37,'Financial Statement'!$42:$42,'Financial Statement'!$43:$43,'Financial Statement'!$44:$44</definedName>
    <definedName name="QB_DATA_0" localSheetId="0" hidden="1">'Income &amp; Expense'!$6:$6,'Income &amp; Expense'!$7:$7,'Income &amp; Expense'!$8:$8,'Income &amp; Expense'!$11:$11,'Income &amp; Expense'!$12:$12,'Income &amp; Expense'!$13:$13,'Income &amp; Expense'!$14:$14,'Income &amp; Expense'!$19:$19,'Income &amp; Expense'!$22:$22,'Income &amp; Expense'!$23:$23,'Income &amp; Expense'!$24:$24,'Income &amp; Expense'!$25:$25,'Income &amp; Expense'!$28:$28,'Income &amp; Expense'!$29:$29,'Income &amp; Expense'!$30:$30,'Income &amp; Expense'!$33:$33</definedName>
    <definedName name="QB_DATA_1" localSheetId="1" hidden="1">'Financial Statement'!$45:$45,'Financial Statement'!$46:$46,'Financial Statement'!$47:$47,'Financial Statement'!$48:$48,'Financial Statement'!$49:$49,'Financial Statement'!$55:$55,'Financial Statement'!$56:$56,'Financial Statement'!$58:$58,'Financial Statement'!$59:$59,'Financial Statement'!$61:$61,'Financial Statement'!$62:$62,'Financial Statement'!$63:$63,'Financial Statement'!$64:$64,'Financial Statement'!$65:$65</definedName>
    <definedName name="QB_DATA_1" localSheetId="0" hidden="1">'Income &amp; Expense'!$34:$34,'Income &amp; Expense'!$35:$35,'Income &amp; Expense'!$36:$36,'Income &amp; Expense'!$37:$37,'Income &amp; Expense'!$40:$40,'Income &amp; Expense'!$41:$41,'Income &amp; Expense'!$44:$44,'Income &amp; Expense'!$45:$45,'Income &amp; Expense'!$46:$46,'Income &amp; Expense'!$47:$47,'Income &amp; Expense'!$48:$48,'Income &amp; Expense'!$51:$51,'Income &amp; Expense'!$57:$57</definedName>
    <definedName name="QB_FORMULA_0" localSheetId="1" hidden="1">'Financial Statement'!$J$6,'Financial Statement'!$L$6,'Financial Statement'!$J$7,'Financial Statement'!$L$7,'Financial Statement'!$J$8,'Financial Statement'!$L$8,'Financial Statement'!$J$9,'Financial Statement'!$L$9,'Financial Statement'!$F$10,'Financial Statement'!$H$10,'Financial Statement'!$J$10,'Financial Statement'!$L$10,'Financial Statement'!$J$12,'Financial Statement'!$L$12,'Financial Statement'!$J$14,'Financial Statement'!$L$14</definedName>
    <definedName name="QB_FORMULA_0" localSheetId="0" hidden="1">'Income &amp; Expense'!$N$6,'Income &amp; Expense'!$AB$6,'Income &amp; Expense'!$AH$6,'Income &amp; Expense'!$AT$6,'Income &amp; Expense'!$BJ$6,'Income &amp; Expense'!$BN$6,'Income &amp; Expense'!$N$7,'Income &amp; Expense'!$AB$7,'Income &amp; Expense'!$AH$7,'Income &amp; Expense'!$AT$7,'Income &amp; Expense'!$BJ$7,'Income &amp; Expense'!$BN$7,'Income &amp; Expense'!$N$8,'Income &amp; Expense'!$AB$8,'Income &amp; Expense'!$AH$8,'Income &amp; Expense'!$AT$8</definedName>
    <definedName name="QB_FORMULA_1" localSheetId="1" hidden="1">'Financial Statement'!$F$15,'Financial Statement'!$H$15,'Financial Statement'!$J$15,'Financial Statement'!$L$15,'Financial Statement'!$J$16,'Financial Statement'!$L$16,'Financial Statement'!$J$18,'Financial Statement'!$L$18,'Financial Statement'!$J$19,'Financial Statement'!$L$19,'Financial Statement'!$F$20,'Financial Statement'!$H$20,'Financial Statement'!$J$20,'Financial Statement'!$L$20,'Financial Statement'!$F$21,'Financial Statement'!$H$21</definedName>
    <definedName name="QB_FORMULA_1" localSheetId="0" hidden="1">'Income &amp; Expense'!$BJ$8,'Income &amp; Expense'!$BN$8,'Income &amp; Expense'!$F$9,'Income &amp; Expense'!$H$9,'Income &amp; Expense'!$J$9,'Income &amp; Expense'!$L$9,'Income &amp; Expense'!$N$9,'Income &amp; Expense'!$P$9,'Income &amp; Expense'!$R$9,'Income &amp; Expense'!$T$9,'Income &amp; Expense'!$V$9,'Income &amp; Expense'!$X$9,'Income &amp; Expense'!$Z$9,'Income &amp; Expense'!$AB$9,'Income &amp; Expense'!$AD$9,'Income &amp; Expense'!$AF$9</definedName>
    <definedName name="QB_FORMULA_10" localSheetId="0" hidden="1">'Income &amp; Expense'!$AR$20,'Income &amp; Expense'!$AT$20,'Income &amp; Expense'!$AV$20,'Income &amp; Expense'!$AX$20,'Income &amp; Expense'!$AZ$20,'Income &amp; Expense'!$BB$20,'Income &amp; Expense'!$BD$20,'Income &amp; Expense'!$BF$20,'Income &amp; Expense'!$BH$20,'Income &amp; Expense'!$BJ$20,'Income &amp; Expense'!$BL$20,'Income &amp; Expense'!$BN$20,'Income &amp; Expense'!$N$22,'Income &amp; Expense'!$AB$22,'Income &amp; Expense'!$AH$22,'Income &amp; Expense'!$AT$22</definedName>
    <definedName name="QB_FORMULA_11" localSheetId="0" hidden="1">'Income &amp; Expense'!$BJ$22,'Income &amp; Expense'!$BN$22,'Income &amp; Expense'!$N$23,'Income &amp; Expense'!$AB$23,'Income &amp; Expense'!$AH$23,'Income &amp; Expense'!$AT$23,'Income &amp; Expense'!$BJ$23,'Income &amp; Expense'!$BN$23,'Income &amp; Expense'!$N$24,'Income &amp; Expense'!$AB$24,'Income &amp; Expense'!$AH$24,'Income &amp; Expense'!$AT$24,'Income &amp; Expense'!$BJ$24,'Income &amp; Expense'!$BN$24,'Income &amp; Expense'!$N$25,'Income &amp; Expense'!$AB$25</definedName>
    <definedName name="QB_FORMULA_12" localSheetId="0" hidden="1">'Income &amp; Expense'!$AH$25,'Income &amp; Expense'!$AT$25,'Income &amp; Expense'!$BJ$25,'Income &amp; Expense'!$BN$25,'Income &amp; Expense'!$F$26,'Income &amp; Expense'!$H$26,'Income &amp; Expense'!$J$26,'Income &amp; Expense'!$L$26,'Income &amp; Expense'!$N$26,'Income &amp; Expense'!$P$26,'Income &amp; Expense'!$R$26,'Income &amp; Expense'!$T$26,'Income &amp; Expense'!$V$26,'Income &amp; Expense'!$X$26,'Income &amp; Expense'!$Z$26,'Income &amp; Expense'!$AB$26</definedName>
    <definedName name="QB_FORMULA_13" localSheetId="0" hidden="1">'Income &amp; Expense'!$AD$26,'Income &amp; Expense'!$AF$26,'Income &amp; Expense'!$AH$26,'Income &amp; Expense'!$AJ$26,'Income &amp; Expense'!$AL$26,'Income &amp; Expense'!$AN$26,'Income &amp; Expense'!$AP$26,'Income &amp; Expense'!$AR$26,'Income &amp; Expense'!$AT$26,'Income &amp; Expense'!$AV$26,'Income &amp; Expense'!$AX$26,'Income &amp; Expense'!$AZ$26,'Income &amp; Expense'!$BB$26,'Income &amp; Expense'!$BD$26,'Income &amp; Expense'!$BF$26,'Income &amp; Expense'!$BH$26</definedName>
    <definedName name="QB_FORMULA_14" localSheetId="0" hidden="1">'Income &amp; Expense'!$BJ$26,'Income &amp; Expense'!$BL$26,'Income &amp; Expense'!$BN$26,'Income &amp; Expense'!$N$28,'Income &amp; Expense'!$AB$28,'Income &amp; Expense'!$AH$28,'Income &amp; Expense'!$AT$28,'Income &amp; Expense'!$BJ$28,'Income &amp; Expense'!$BN$28,'Income &amp; Expense'!$N$29,'Income &amp; Expense'!$AB$29,'Income &amp; Expense'!$AH$29,'Income &amp; Expense'!$AT$29,'Income &amp; Expense'!$BJ$29,'Income &amp; Expense'!$BN$29,'Income &amp; Expense'!$N$30</definedName>
    <definedName name="QB_FORMULA_15" localSheetId="0" hidden="1">'Income &amp; Expense'!$AB$30,'Income &amp; Expense'!$AH$30,'Income &amp; Expense'!$AT$30,'Income &amp; Expense'!$BJ$30,'Income &amp; Expense'!$BN$30,'Income &amp; Expense'!$F$31,'Income &amp; Expense'!$H$31,'Income &amp; Expense'!$J$31,'Income &amp; Expense'!$L$31,'Income &amp; Expense'!$N$31,'Income &amp; Expense'!$P$31,'Income &amp; Expense'!$R$31,'Income &amp; Expense'!$T$31,'Income &amp; Expense'!$V$31,'Income &amp; Expense'!$X$31,'Income &amp; Expense'!$Z$31</definedName>
    <definedName name="QB_FORMULA_16" localSheetId="0" hidden="1">'Income &amp; Expense'!$AB$31,'Income &amp; Expense'!$AD$31,'Income &amp; Expense'!$AF$31,'Income &amp; Expense'!$AH$31,'Income &amp; Expense'!$AJ$31,'Income &amp; Expense'!$AL$31,'Income &amp; Expense'!$AN$31,'Income &amp; Expense'!$AP$31,'Income &amp; Expense'!$AR$31,'Income &amp; Expense'!$AT$31,'Income &amp; Expense'!$AV$31,'Income &amp; Expense'!$AX$31,'Income &amp; Expense'!$AZ$31,'Income &amp; Expense'!$BB$31,'Income &amp; Expense'!$BD$31,'Income &amp; Expense'!$BF$31</definedName>
    <definedName name="QB_FORMULA_17" localSheetId="0" hidden="1">'Income &amp; Expense'!$BH$31,'Income &amp; Expense'!$BJ$31,'Income &amp; Expense'!$BL$31,'Income &amp; Expense'!$BN$31,'Income &amp; Expense'!$N$33,'Income &amp; Expense'!$AB$33,'Income &amp; Expense'!$AH$33,'Income &amp; Expense'!$AT$33,'Income &amp; Expense'!$BJ$33,'Income &amp; Expense'!$BN$33,'Income &amp; Expense'!$N$34,'Income &amp; Expense'!$AB$34,'Income &amp; Expense'!$AH$34,'Income &amp; Expense'!$AT$34,'Income &amp; Expense'!$BJ$34,'Income &amp; Expense'!$BN$34</definedName>
    <definedName name="QB_FORMULA_18" localSheetId="0" hidden="1">'Income &amp; Expense'!$N$35,'Income &amp; Expense'!$AB$35,'Income &amp; Expense'!$AH$35,'Income &amp; Expense'!$AT$35,'Income &amp; Expense'!$BJ$35,'Income &amp; Expense'!$BN$35,'Income &amp; Expense'!$N$36,'Income &amp; Expense'!$AB$36,'Income &amp; Expense'!$AH$36,'Income &amp; Expense'!$AT$36,'Income &amp; Expense'!$BJ$36,'Income &amp; Expense'!$BN$36,'Income &amp; Expense'!$N$37,'Income &amp; Expense'!$AB$37,'Income &amp; Expense'!$AH$37,'Income &amp; Expense'!$AT$37</definedName>
    <definedName name="QB_FORMULA_19" localSheetId="0" hidden="1">'Income &amp; Expense'!$BJ$37,'Income &amp; Expense'!$BN$37,'Income &amp; Expense'!$F$38,'Income &amp; Expense'!$H$38,'Income &amp; Expense'!$J$38,'Income &amp; Expense'!$L$38,'Income &amp; Expense'!$N$38,'Income &amp; Expense'!$P$38,'Income &amp; Expense'!$R$38,'Income &amp; Expense'!$T$38,'Income &amp; Expense'!$V$38,'Income &amp; Expense'!$X$38,'Income &amp; Expense'!$Z$38,'Income &amp; Expense'!$AB$38,'Income &amp; Expense'!$AD$38,'Income &amp; Expense'!$AF$38</definedName>
    <definedName name="QB_FORMULA_2" localSheetId="1" hidden="1">'Financial Statement'!$J$21,'Financial Statement'!$L$21,'Financial Statement'!$F$22,'Financial Statement'!$H$22,'Financial Statement'!$J$22,'Financial Statement'!$L$22,'Financial Statement'!$J$25,'Financial Statement'!$L$25,'Financial Statement'!$F$26,'Financial Statement'!$H$26,'Financial Statement'!$J$26,'Financial Statement'!$L$26,'Financial Statement'!$F$27,'Financial Statement'!$H$27,'Financial Statement'!$J$27,'Financial Statement'!$L$27</definedName>
    <definedName name="QB_FORMULA_2" localSheetId="0" hidden="1">'Income &amp; Expense'!$AH$9,'Income &amp; Expense'!$AJ$9,'Income &amp; Expense'!$AL$9,'Income &amp; Expense'!$AN$9,'Income &amp; Expense'!$AP$9,'Income &amp; Expense'!$AR$9,'Income &amp; Expense'!$AT$9,'Income &amp; Expense'!$AV$9,'Income &amp; Expense'!$AX$9,'Income &amp; Expense'!$AZ$9,'Income &amp; Expense'!$BB$9,'Income &amp; Expense'!$BD$9,'Income &amp; Expense'!$BF$9,'Income &amp; Expense'!$BH$9,'Income &amp; Expense'!$BJ$9,'Income &amp; Expense'!$BL$9</definedName>
    <definedName name="QB_FORMULA_20" localSheetId="0" hidden="1">'Income &amp; Expense'!$AH$38,'Income &amp; Expense'!$AJ$38,'Income &amp; Expense'!$AL$38,'Income &amp; Expense'!$AN$38,'Income &amp; Expense'!$AP$38,'Income &amp; Expense'!$AR$38,'Income &amp; Expense'!$AT$38,'Income &amp; Expense'!$AV$38,'Income &amp; Expense'!$AX$38,'Income &amp; Expense'!$AZ$38,'Income &amp; Expense'!$BB$38,'Income &amp; Expense'!$BD$38,'Income &amp; Expense'!$BF$38,'Income &amp; Expense'!$BH$38,'Income &amp; Expense'!$BJ$38,'Income &amp; Expense'!$BL$38</definedName>
    <definedName name="QB_FORMULA_21" localSheetId="0" hidden="1">'Income &amp; Expense'!$BN$38,'Income &amp; Expense'!$N$40,'Income &amp; Expense'!$AB$40,'Income &amp; Expense'!$AH$40,'Income &amp; Expense'!$AT$40,'Income &amp; Expense'!$BJ$40,'Income &amp; Expense'!$BN$40,'Income &amp; Expense'!$N$41,'Income &amp; Expense'!$AB$41,'Income &amp; Expense'!$AH$41,'Income &amp; Expense'!$AT$41,'Income &amp; Expense'!$BJ$41,'Income &amp; Expense'!$BN$41,'Income &amp; Expense'!$F$42,'Income &amp; Expense'!$H$42,'Income &amp; Expense'!$J$42</definedName>
    <definedName name="QB_FORMULA_22" localSheetId="0" hidden="1">'Income &amp; Expense'!$L$42,'Income &amp; Expense'!$N$42,'Income &amp; Expense'!$P$42,'Income &amp; Expense'!$R$42,'Income &amp; Expense'!$T$42,'Income &amp; Expense'!$V$42,'Income &amp; Expense'!$X$42,'Income &amp; Expense'!$Z$42,'Income &amp; Expense'!$AB$42,'Income &amp; Expense'!$AD$42,'Income &amp; Expense'!$AF$42,'Income &amp; Expense'!$AH$42,'Income &amp; Expense'!$AJ$42,'Income &amp; Expense'!$AL$42,'Income &amp; Expense'!$AN$42,'Income &amp; Expense'!$AP$42</definedName>
    <definedName name="QB_FORMULA_23" localSheetId="0" hidden="1">'Income &amp; Expense'!$AR$42,'Income &amp; Expense'!$AT$42,'Income &amp; Expense'!$AV$42,'Income &amp; Expense'!$AX$42,'Income &amp; Expense'!$AZ$42,'Income &amp; Expense'!$BB$42,'Income &amp; Expense'!$BD$42,'Income &amp; Expense'!$BF$42,'Income &amp; Expense'!$BH$42,'Income &amp; Expense'!$BJ$42,'Income &amp; Expense'!$BL$42,'Income &amp; Expense'!$BN$42,'Income &amp; Expense'!$N$44,'Income &amp; Expense'!$AB$44,'Income &amp; Expense'!$AH$44,'Income &amp; Expense'!$AT$44</definedName>
    <definedName name="QB_FORMULA_24" localSheetId="0" hidden="1">'Income &amp; Expense'!$BJ$44,'Income &amp; Expense'!$BN$44,'Income &amp; Expense'!$N$45,'Income &amp; Expense'!$AB$45,'Income &amp; Expense'!$AH$45,'Income &amp; Expense'!$AT$45,'Income &amp; Expense'!$BJ$45,'Income &amp; Expense'!$BN$45,'Income &amp; Expense'!$N$46,'Income &amp; Expense'!$AB$46,'Income &amp; Expense'!$AH$46,'Income &amp; Expense'!$AT$46,'Income &amp; Expense'!$BJ$46,'Income &amp; Expense'!$BN$46,'Income &amp; Expense'!$N$47,'Income &amp; Expense'!$AB$47</definedName>
    <definedName name="QB_FORMULA_25" localSheetId="0" hidden="1">'Income &amp; Expense'!$AH$47,'Income &amp; Expense'!$AT$47,'Income &amp; Expense'!$BJ$47,'Income &amp; Expense'!$BN$47,'Income &amp; Expense'!$N$48,'Income &amp; Expense'!$AB$48,'Income &amp; Expense'!$AH$48,'Income &amp; Expense'!$AT$48,'Income &amp; Expense'!$BJ$48,'Income &amp; Expense'!$BN$48,'Income &amp; Expense'!$F$49,'Income &amp; Expense'!$H$49,'Income &amp; Expense'!$J$49,'Income &amp; Expense'!$L$49,'Income &amp; Expense'!$N$49,'Income &amp; Expense'!$P$49</definedName>
    <definedName name="QB_FORMULA_26" localSheetId="0" hidden="1">'Income &amp; Expense'!$R$49,'Income &amp; Expense'!$T$49,'Income &amp; Expense'!$V$49,'Income &amp; Expense'!$X$49,'Income &amp; Expense'!$Z$49,'Income &amp; Expense'!$AB$49,'Income &amp; Expense'!$AD$49,'Income &amp; Expense'!$AF$49,'Income &amp; Expense'!$AH$49,'Income &amp; Expense'!$AJ$49,'Income &amp; Expense'!$AL$49,'Income &amp; Expense'!$AN$49,'Income &amp; Expense'!$AP$49,'Income &amp; Expense'!$AR$49,'Income &amp; Expense'!$AT$49,'Income &amp; Expense'!$AV$49</definedName>
    <definedName name="QB_FORMULA_27" localSheetId="0" hidden="1">'Income &amp; Expense'!$AX$49,'Income &amp; Expense'!$AZ$49,'Income &amp; Expense'!$BB$49,'Income &amp; Expense'!$BD$49,'Income &amp; Expense'!$BF$49,'Income &amp; Expense'!$BH$49,'Income &amp; Expense'!$BJ$49,'Income &amp; Expense'!$BL$49,'Income &amp; Expense'!$BN$49,'Income &amp; Expense'!$N$51,'Income &amp; Expense'!$AB$51,'Income &amp; Expense'!$AH$51,'Income &amp; Expense'!$AT$51,'Income &amp; Expense'!$BJ$51,'Income &amp; Expense'!$BN$51,'Income &amp; Expense'!$F$52</definedName>
    <definedName name="QB_FORMULA_28" localSheetId="0" hidden="1">'Income &amp; Expense'!$H$52,'Income &amp; Expense'!$J$52,'Income &amp; Expense'!$L$52,'Income &amp; Expense'!$N$52,'Income &amp; Expense'!$P$52,'Income &amp; Expense'!$R$52,'Income &amp; Expense'!$T$52,'Income &amp; Expense'!$V$52,'Income &amp; Expense'!$X$52,'Income &amp; Expense'!$Z$52,'Income &amp; Expense'!$AB$52,'Income &amp; Expense'!$AD$52,'Income &amp; Expense'!$AF$52,'Income &amp; Expense'!$AH$52,'Income &amp; Expense'!$AJ$52,'Income &amp; Expense'!$AL$52</definedName>
    <definedName name="QB_FORMULA_29" localSheetId="0" hidden="1">'Income &amp; Expense'!$AN$52,'Income &amp; Expense'!$AP$52,'Income &amp; Expense'!$AR$52,'Income &amp; Expense'!$AT$52,'Income &amp; Expense'!$AV$52,'Income &amp; Expense'!$AX$52,'Income &amp; Expense'!$AZ$52,'Income &amp; Expense'!$BB$52,'Income &amp; Expense'!$BD$52,'Income &amp; Expense'!$BF$52,'Income &amp; Expense'!$BH$52,'Income &amp; Expense'!$BJ$52,'Income &amp; Expense'!$BL$52,'Income &amp; Expense'!$BN$52,'Income &amp; Expense'!$F$53,'Income &amp; Expense'!$H$53</definedName>
    <definedName name="QB_FORMULA_3" localSheetId="1" hidden="1">'Financial Statement'!$F$28,'Financial Statement'!$H$28,'Financial Statement'!$J$28,'Financial Statement'!$L$28,'Financial Statement'!$J$33,'Financial Statement'!$L$33,'Financial Statement'!$F$34,'Financial Statement'!$H$34,'Financial Statement'!$J$34,'Financial Statement'!$L$34,'Financial Statement'!$J$36,'Financial Statement'!$L$36,'Financial Statement'!$J$37,'Financial Statement'!$L$37,'Financial Statement'!$F$38,'Financial Statement'!$H$38</definedName>
    <definedName name="QB_FORMULA_3" localSheetId="0" hidden="1">'Income &amp; Expense'!$BN$9,'Income &amp; Expense'!$N$11,'Income &amp; Expense'!$AB$11,'Income &amp; Expense'!$AH$11,'Income &amp; Expense'!$AT$11,'Income &amp; Expense'!$BJ$11,'Income &amp; Expense'!$BN$11,'Income &amp; Expense'!$N$12,'Income &amp; Expense'!$AB$12,'Income &amp; Expense'!$AH$12,'Income &amp; Expense'!$AT$12,'Income &amp; Expense'!$BJ$12,'Income &amp; Expense'!$BN$12,'Income &amp; Expense'!$N$13,'Income &amp; Expense'!$AB$13,'Income &amp; Expense'!$AH$13</definedName>
    <definedName name="QB_FORMULA_30" localSheetId="0" hidden="1">'Income &amp; Expense'!$J$53,'Income &amp; Expense'!$L$53,'Income &amp; Expense'!$N$53,'Income &amp; Expense'!$P$53,'Income &amp; Expense'!$R$53,'Income &amp; Expense'!$T$53,'Income &amp; Expense'!$V$53,'Income &amp; Expense'!$X$53,'Income &amp; Expense'!$Z$53,'Income &amp; Expense'!$AB$53,'Income &amp; Expense'!$AD$53,'Income &amp; Expense'!$AF$53,'Income &amp; Expense'!$AH$53,'Income &amp; Expense'!$AJ$53,'Income &amp; Expense'!$AL$53,'Income &amp; Expense'!$AN$53</definedName>
    <definedName name="QB_FORMULA_31" localSheetId="0" hidden="1">'Income &amp; Expense'!$AP$53,'Income &amp; Expense'!$AR$53,'Income &amp; Expense'!$AT$53,'Income &amp; Expense'!$AV$53,'Income &amp; Expense'!$AX$53,'Income &amp; Expense'!$AZ$53,'Income &amp; Expense'!$BB$53,'Income &amp; Expense'!$BD$53,'Income &amp; Expense'!$BF$53,'Income &amp; Expense'!$BH$53,'Income &amp; Expense'!$BJ$53,'Income &amp; Expense'!$BL$53,'Income &amp; Expense'!$BN$53,'Income &amp; Expense'!$F$54,'Income &amp; Expense'!$H$54,'Income &amp; Expense'!$J$54</definedName>
    <definedName name="QB_FORMULA_32" localSheetId="0" hidden="1">'Income &amp; Expense'!$L$54,'Income &amp; Expense'!$N$54,'Income &amp; Expense'!$P$54,'Income &amp; Expense'!$R$54,'Income &amp; Expense'!$T$54,'Income &amp; Expense'!$V$54,'Income &amp; Expense'!$X$54,'Income &amp; Expense'!$Z$54,'Income &amp; Expense'!$AB$54,'Income &amp; Expense'!$AD$54,'Income &amp; Expense'!$AF$54,'Income &amp; Expense'!$AH$54,'Income &amp; Expense'!$AJ$54,'Income &amp; Expense'!$AL$54,'Income &amp; Expense'!$AN$54,'Income &amp; Expense'!$AP$54</definedName>
    <definedName name="QB_FORMULA_33" localSheetId="0" hidden="1">'Income &amp; Expense'!$AR$54,'Income &amp; Expense'!$AT$54,'Income &amp; Expense'!$AV$54,'Income &amp; Expense'!$AX$54,'Income &amp; Expense'!$AZ$54,'Income &amp; Expense'!$BB$54,'Income &amp; Expense'!$BD$54,'Income &amp; Expense'!$BF$54,'Income &amp; Expense'!$BH$54,'Income &amp; Expense'!$BJ$54,'Income &amp; Expense'!$BL$54,'Income &amp; Expense'!$BN$54,'Income &amp; Expense'!$N$57,'Income &amp; Expense'!$AB$57,'Income &amp; Expense'!$AH$57,'Income &amp; Expense'!$AT$57</definedName>
    <definedName name="QB_FORMULA_34" localSheetId="0" hidden="1">'Income &amp; Expense'!$BJ$57,'Income &amp; Expense'!$BN$57,'Income &amp; Expense'!$F$58,'Income &amp; Expense'!$H$58,'Income &amp; Expense'!$J$58,'Income &amp; Expense'!$L$58,'Income &amp; Expense'!$N$58,'Income &amp; Expense'!$P$58,'Income &amp; Expense'!$R$58,'Income &amp; Expense'!$T$58,'Income &amp; Expense'!$V$58,'Income &amp; Expense'!$X$58,'Income &amp; Expense'!$Z$58,'Income &amp; Expense'!$AB$58,'Income &amp; Expense'!$AD$58,'Income &amp; Expense'!$AF$58</definedName>
    <definedName name="QB_FORMULA_35" localSheetId="0" hidden="1">'Income &amp; Expense'!$AH$58,'Income &amp; Expense'!$AJ$58,'Income &amp; Expense'!$AL$58,'Income &amp; Expense'!$AN$58,'Income &amp; Expense'!$AP$58,'Income &amp; Expense'!$AR$58,'Income &amp; Expense'!$AT$58,'Income &amp; Expense'!$AV$58,'Income &amp; Expense'!$AX$58,'Income &amp; Expense'!$AZ$58,'Income &amp; Expense'!$BB$58,'Income &amp; Expense'!$BD$58,'Income &amp; Expense'!$BF$58,'Income &amp; Expense'!$BH$58,'Income &amp; Expense'!$BJ$58,'Income &amp; Expense'!$BL$58</definedName>
    <definedName name="QB_FORMULA_36" localSheetId="0" hidden="1">'Income &amp; Expense'!$BN$58,'Income &amp; Expense'!$F$59,'Income &amp; Expense'!$H$59,'Income &amp; Expense'!$J$59,'Income &amp; Expense'!$L$59,'Income &amp; Expense'!$N$59,'Income &amp; Expense'!$P$59,'Income &amp; Expense'!$R$59,'Income &amp; Expense'!$T$59,'Income &amp; Expense'!$V$59,'Income &amp; Expense'!$X$59,'Income &amp; Expense'!$Z$59,'Income &amp; Expense'!$AB$59,'Income &amp; Expense'!$AD$59,'Income &amp; Expense'!$AF$59,'Income &amp; Expense'!$AH$59</definedName>
    <definedName name="QB_FORMULA_37" localSheetId="0" hidden="1">'Income &amp; Expense'!$AJ$59,'Income &amp; Expense'!$AL$59,'Income &amp; Expense'!$AN$59,'Income &amp; Expense'!$AP$59,'Income &amp; Expense'!$AR$59,'Income &amp; Expense'!$AT$59,'Income &amp; Expense'!$AV$59,'Income &amp; Expense'!$AX$59,'Income &amp; Expense'!$AZ$59,'Income &amp; Expense'!$BB$59,'Income &amp; Expense'!$BD$59,'Income &amp; Expense'!$BF$59,'Income &amp; Expense'!$BH$59,'Income &amp; Expense'!$BJ$59,'Income &amp; Expense'!$BL$59,'Income &amp; Expense'!$BN$59</definedName>
    <definedName name="QB_FORMULA_38" localSheetId="0" hidden="1">'Income &amp; Expense'!$F$60,'Income &amp; Expense'!$H$60,'Income &amp; Expense'!$J$60,'Income &amp; Expense'!$L$60,'Income &amp; Expense'!$N$60,'Income &amp; Expense'!$P$60,'Income &amp; Expense'!$R$60,'Income &amp; Expense'!$T$60,'Income &amp; Expense'!$V$60,'Income &amp; Expense'!$X$60,'Income &amp; Expense'!$Z$60,'Income &amp; Expense'!$AB$60,'Income &amp; Expense'!$AD$60,'Income &amp; Expense'!$AF$60,'Income &amp; Expense'!$AH$60,'Income &amp; Expense'!$AJ$60</definedName>
    <definedName name="QB_FORMULA_39" localSheetId="0" hidden="1">'Income &amp; Expense'!$AL$60,'Income &amp; Expense'!$AN$60,'Income &amp; Expense'!$AP$60,'Income &amp; Expense'!$AR$60,'Income &amp; Expense'!$AT$60,'Income &amp; Expense'!$AV$60,'Income &amp; Expense'!$AX$60,'Income &amp; Expense'!$AZ$60,'Income &amp; Expense'!$BB$60,'Income &amp; Expense'!$BD$60,'Income &amp; Expense'!$BF$60,'Income &amp; Expense'!$BH$60,'Income &amp; Expense'!$BJ$60,'Income &amp; Expense'!$BL$60,'Income &amp; Expense'!$BN$60</definedName>
    <definedName name="QB_FORMULA_4" localSheetId="1" hidden="1">'Financial Statement'!$J$38,'Financial Statement'!$L$38,'Financial Statement'!$F$39,'Financial Statement'!$H$39,'Financial Statement'!$J$39,'Financial Statement'!$L$39,'Financial Statement'!$J$42,'Financial Statement'!$L$42,'Financial Statement'!$J$43,'Financial Statement'!$L$43,'Financial Statement'!$J$44,'Financial Statement'!$L$44,'Financial Statement'!$J$45,'Financial Statement'!$L$45,'Financial Statement'!$J$46,'Financial Statement'!$L$46</definedName>
    <definedName name="QB_FORMULA_4" localSheetId="0" hidden="1">'Income &amp; Expense'!$AT$13,'Income &amp; Expense'!$BJ$13,'Income &amp; Expense'!$BN$13,'Income &amp; Expense'!$N$14,'Income &amp; Expense'!$AB$14,'Income &amp; Expense'!$AH$14,'Income &amp; Expense'!$AT$14,'Income &amp; Expense'!$BJ$14,'Income &amp; Expense'!$BN$14,'Income &amp; Expense'!$F$15,'Income &amp; Expense'!$H$15,'Income &amp; Expense'!$J$15,'Income &amp; Expense'!$L$15,'Income &amp; Expense'!$N$15,'Income &amp; Expense'!$P$15,'Income &amp; Expense'!$R$15</definedName>
    <definedName name="QB_FORMULA_5" localSheetId="1" hidden="1">'Financial Statement'!$J$47,'Financial Statement'!$L$47,'Financial Statement'!$J$48,'Financial Statement'!$L$48,'Financial Statement'!$J$49,'Financial Statement'!$L$49,'Financial Statement'!$F$50,'Financial Statement'!$H$50,'Financial Statement'!$J$50,'Financial Statement'!$L$50,'Financial Statement'!$F$51,'Financial Statement'!$H$51,'Financial Statement'!$J$51,'Financial Statement'!$L$51,'Financial Statement'!$F$52,'Financial Statement'!$H$52</definedName>
    <definedName name="QB_FORMULA_5" localSheetId="0" hidden="1">'Income &amp; Expense'!$T$15,'Income &amp; Expense'!$V$15,'Income &amp; Expense'!$X$15,'Income &amp; Expense'!$Z$15,'Income &amp; Expense'!$AB$15,'Income &amp; Expense'!$AD$15,'Income &amp; Expense'!$AF$15,'Income &amp; Expense'!$AH$15,'Income &amp; Expense'!$AJ$15,'Income &amp; Expense'!$AL$15,'Income &amp; Expense'!$AN$15,'Income &amp; Expense'!$AP$15,'Income &amp; Expense'!$AR$15,'Income &amp; Expense'!$AT$15,'Income &amp; Expense'!$AV$15,'Income &amp; Expense'!$AX$15</definedName>
    <definedName name="QB_FORMULA_6" localSheetId="1" hidden="1">'Financial Statement'!$J$52,'Financial Statement'!$L$52,'Financial Statement'!$J$55,'Financial Statement'!$L$55,'Financial Statement'!$J$56,'Financial Statement'!$L$56,'Financial Statement'!$J$58,'Financial Statement'!$L$58,'Financial Statement'!$J$59,'Financial Statement'!$L$59,'Financial Statement'!$F$60,'Financial Statement'!$H$60,'Financial Statement'!$J$60,'Financial Statement'!$L$60,'Financial Statement'!$J$61,'Financial Statement'!$L$61</definedName>
    <definedName name="QB_FORMULA_6" localSheetId="0" hidden="1">'Income &amp; Expense'!$AZ$15,'Income &amp; Expense'!$BB$15,'Income &amp; Expense'!$BD$15,'Income &amp; Expense'!$BF$15,'Income &amp; Expense'!$BH$15,'Income &amp; Expense'!$BJ$15,'Income &amp; Expense'!$BL$15,'Income &amp; Expense'!$BN$15,'Income &amp; Expense'!$F$16,'Income &amp; Expense'!$H$16,'Income &amp; Expense'!$J$16,'Income &amp; Expense'!$L$16,'Income &amp; Expense'!$N$16,'Income &amp; Expense'!$P$16,'Income &amp; Expense'!$R$16,'Income &amp; Expense'!$T$16</definedName>
    <definedName name="QB_FORMULA_7" localSheetId="1" hidden="1">'Financial Statement'!$J$62,'Financial Statement'!$L$62,'Financial Statement'!$J$63,'Financial Statement'!$L$63,'Financial Statement'!$J$64,'Financial Statement'!$L$64,'Financial Statement'!$J$65,'Financial Statement'!$L$65,'Financial Statement'!$F$66,'Financial Statement'!$H$66,'Financial Statement'!$J$66,'Financial Statement'!$L$66,'Financial Statement'!$F$67,'Financial Statement'!$H$67,'Financial Statement'!$J$67,'Financial Statement'!$L$67</definedName>
    <definedName name="QB_FORMULA_7" localSheetId="0" hidden="1">'Income &amp; Expense'!$V$16,'Income &amp; Expense'!$X$16,'Income &amp; Expense'!$Z$16,'Income &amp; Expense'!$AB$16,'Income &amp; Expense'!$AD$16,'Income &amp; Expense'!$AF$16,'Income &amp; Expense'!$AH$16,'Income &amp; Expense'!$AJ$16,'Income &amp; Expense'!$AL$16,'Income &amp; Expense'!$AN$16,'Income &amp; Expense'!$AP$16,'Income &amp; Expense'!$AR$16,'Income &amp; Expense'!$AT$16,'Income &amp; Expense'!$AV$16,'Income &amp; Expense'!$AX$16,'Income &amp; Expense'!$AZ$16</definedName>
    <definedName name="QB_FORMULA_8" localSheetId="0" hidden="1">'Income &amp; Expense'!$BB$16,'Income &amp; Expense'!$BD$16,'Income &amp; Expense'!$BF$16,'Income &amp; Expense'!$BH$16,'Income &amp; Expense'!$BJ$16,'Income &amp; Expense'!$BL$16,'Income &amp; Expense'!$BN$16,'Income &amp; Expense'!$N$19,'Income &amp; Expense'!$AB$19,'Income &amp; Expense'!$AH$19,'Income &amp; Expense'!$AT$19,'Income &amp; Expense'!$BJ$19,'Income &amp; Expense'!$BN$19,'Income &amp; Expense'!$F$20,'Income &amp; Expense'!$H$20,'Income &amp; Expense'!$J$20</definedName>
    <definedName name="QB_FORMULA_9" localSheetId="0" hidden="1">'Income &amp; Expense'!$L$20,'Income &amp; Expense'!$N$20,'Income &amp; Expense'!$P$20,'Income &amp; Expense'!$R$20,'Income &amp; Expense'!$T$20,'Income &amp; Expense'!$V$20,'Income &amp; Expense'!$X$20,'Income &amp; Expense'!$Z$20,'Income &amp; Expense'!$AB$20,'Income &amp; Expense'!$AD$20,'Income &amp; Expense'!$AF$20,'Income &amp; Expense'!$AH$20,'Income &amp; Expense'!$AJ$20,'Income &amp; Expense'!$AL$20,'Income &amp; Expense'!$AN$20,'Income &amp; Expense'!$AP$20</definedName>
    <definedName name="QB_ROW_1" localSheetId="1" hidden="1">'Financial Statement'!$A$3</definedName>
    <definedName name="QB_ROW_10031" localSheetId="1" hidden="1">'Financial Statement'!$D$32</definedName>
    <definedName name="QB_ROW_1011" localSheetId="1" hidden="1">'Financial Statement'!$B$4</definedName>
    <definedName name="QB_ROW_10331" localSheetId="1" hidden="1">'Financial Statement'!$D$34</definedName>
    <definedName name="QB_ROW_104240" localSheetId="1" hidden="1">'Financial Statement'!$E$36</definedName>
    <definedName name="QB_ROW_105240" localSheetId="1" hidden="1">'Financial Statement'!$E$37</definedName>
    <definedName name="QB_ROW_12031" localSheetId="1" hidden="1">'Financial Statement'!$D$35</definedName>
    <definedName name="QB_ROW_122030" localSheetId="1" hidden="1">'Financial Statement'!$D$41</definedName>
    <definedName name="QB_ROW_122330" localSheetId="1" hidden="1">'Financial Statement'!$D$50</definedName>
    <definedName name="QB_ROW_123220" localSheetId="1" hidden="1">'Financial Statement'!$C$56</definedName>
    <definedName name="QB_ROW_12331" localSheetId="1" hidden="1">'Financial Statement'!$D$38</definedName>
    <definedName name="QB_ROW_125220" localSheetId="1" hidden="1">'Financial Statement'!$C$61</definedName>
    <definedName name="QB_ROW_127220" localSheetId="1" hidden="1">'Financial Statement'!$C$62</definedName>
    <definedName name="QB_ROW_128220" localSheetId="1" hidden="1">'Financial Statement'!$C$63</definedName>
    <definedName name="QB_ROW_129220" localSheetId="1" hidden="1">'Financial Statement'!$C$64</definedName>
    <definedName name="QB_ROW_1300300" localSheetId="0" hidden="1">'Income &amp; Expense'!$D$5</definedName>
    <definedName name="QB_ROW_13021" localSheetId="1" hidden="1">'Financial Statement'!$C$40</definedName>
    <definedName name="QB_ROW_1303300" localSheetId="0" hidden="1">'Income &amp; Expense'!$D$9</definedName>
    <definedName name="QB_ROW_1311" localSheetId="1" hidden="1">'Financial Statement'!$B$22</definedName>
    <definedName name="QB_ROW_1312400" localSheetId="0" hidden="1">'Income &amp; Expense'!$E$6</definedName>
    <definedName name="QB_ROW_13321" localSheetId="1" hidden="1">'Financial Statement'!$C$51</definedName>
    <definedName name="QB_ROW_14011" localSheetId="1" hidden="1">'Financial Statement'!$B$53</definedName>
    <definedName name="QB_ROW_1412400" localSheetId="0" hidden="1">'Income &amp; Expense'!$E$7</definedName>
    <definedName name="QB_ROW_14311" localSheetId="1" hidden="1">'Financial Statement'!$B$66</definedName>
    <definedName name="QB_ROW_1472400" localSheetId="0" hidden="1">'Income &amp; Expense'!$E$8</definedName>
    <definedName name="QB_ROW_1540300" localSheetId="0" hidden="1">'Income &amp; Expense'!$D$10</definedName>
    <definedName name="QB_ROW_1543300" localSheetId="0" hidden="1">'Income &amp; Expense'!$D$15</definedName>
    <definedName name="QB_ROW_1622400" localSheetId="0" hidden="1">'Income &amp; Expense'!$E$11</definedName>
    <definedName name="QB_ROW_1632400" localSheetId="0" hidden="1">'Income &amp; Expense'!$E$12</definedName>
    <definedName name="QB_ROW_1642400" localSheetId="0" hidden="1">'Income &amp; Expense'!$E$13</definedName>
    <definedName name="QB_ROW_17221" localSheetId="1" hidden="1">'Financial Statement'!$C$65</definedName>
    <definedName name="QB_ROW_1722400" localSheetId="0" hidden="1">'Income &amp; Expense'!$E$14</definedName>
    <definedName name="QB_ROW_183010" localSheetId="0" hidden="1">'Income &amp; Expense'!$A$60</definedName>
    <definedName name="QB_ROW_1880300" localSheetId="0" hidden="1">'Income &amp; Expense'!$D$18</definedName>
    <definedName name="QB_ROW_1883300" localSheetId="0" hidden="1">'Income &amp; Expense'!$D$20</definedName>
    <definedName name="QB_ROW_190110" localSheetId="0" hidden="1">'Income &amp; Expense'!$B$3</definedName>
    <definedName name="QB_ROW_1902400" localSheetId="0" hidden="1">'Income &amp; Expense'!$E$19</definedName>
    <definedName name="QB_ROW_193110" localSheetId="0" hidden="1">'Income &amp; Expense'!$B$54</definedName>
    <definedName name="QB_ROW_1950300" localSheetId="0" hidden="1">'Income &amp; Expense'!$D$21</definedName>
    <definedName name="QB_ROW_1953300" localSheetId="0" hidden="1">'Income &amp; Expense'!$D$26</definedName>
    <definedName name="QB_ROW_1972400" localSheetId="0" hidden="1">'Income &amp; Expense'!$E$22</definedName>
    <definedName name="QB_ROW_200210" localSheetId="0" hidden="1">'Income &amp; Expense'!$C$4</definedName>
    <definedName name="QB_ROW_2002400" localSheetId="0" hidden="1">'Income &amp; Expense'!$E$23</definedName>
    <definedName name="QB_ROW_2021" localSheetId="1" hidden="1">'Financial Statement'!$C$5</definedName>
    <definedName name="QB_ROW_2022400" localSheetId="0" hidden="1">'Income &amp; Expense'!$E$30</definedName>
    <definedName name="QB_ROW_203210" localSheetId="0" hidden="1">'Income &amp; Expense'!$C$16</definedName>
    <definedName name="QB_ROW_2060300" localSheetId="0" hidden="1">'Income &amp; Expense'!$D$32</definedName>
    <definedName name="QB_ROW_2063300" localSheetId="0" hidden="1">'Income &amp; Expense'!$D$38</definedName>
    <definedName name="QB_ROW_2072400" localSheetId="0" hidden="1">'Income &amp; Expense'!$E$33</definedName>
    <definedName name="QB_ROW_2092400" localSheetId="0" hidden="1">'Income &amp; Expense'!$E$34</definedName>
    <definedName name="QB_ROW_210210" localSheetId="0" hidden="1">'Income &amp; Expense'!$C$17</definedName>
    <definedName name="QB_ROW_2102400" localSheetId="0" hidden="1">'Income &amp; Expense'!$E$35</definedName>
    <definedName name="QB_ROW_2112400" localSheetId="0" hidden="1">'Income &amp; Expense'!$E$36</definedName>
    <definedName name="QB_ROW_2122400" localSheetId="0" hidden="1">'Income &amp; Expense'!$E$37</definedName>
    <definedName name="QB_ROW_213210" localSheetId="0" hidden="1">'Income &amp; Expense'!$C$53</definedName>
    <definedName name="QB_ROW_2150300" localSheetId="0" hidden="1">'Income &amp; Expense'!$D$39</definedName>
    <definedName name="QB_ROW_2153300" localSheetId="0" hidden="1">'Income &amp; Expense'!$D$42</definedName>
    <definedName name="QB_ROW_2162400" localSheetId="0" hidden="1">'Income &amp; Expense'!$E$40</definedName>
    <definedName name="QB_ROW_2172400" localSheetId="0" hidden="1">'Income &amp; Expense'!$E$41</definedName>
    <definedName name="QB_ROW_220110" localSheetId="0" hidden="1">'Income &amp; Expense'!$B$55</definedName>
    <definedName name="QB_ROW_220300" localSheetId="0" hidden="1">'Income &amp; Expense'!$D$50</definedName>
    <definedName name="QB_ROW_223110" localSheetId="0" hidden="1">'Income &amp; Expense'!$B$59</definedName>
    <definedName name="QB_ROW_223300" localSheetId="0" hidden="1">'Income &amp; Expense'!$D$52</definedName>
    <definedName name="QB_ROW_2280300" localSheetId="0" hidden="1">'Income &amp; Expense'!$D$43</definedName>
    <definedName name="QB_ROW_2283300" localSheetId="0" hidden="1">'Income &amp; Expense'!$D$49</definedName>
    <definedName name="QB_ROW_2302400" localSheetId="0" hidden="1">'Income &amp; Expense'!$E$44</definedName>
    <definedName name="QB_ROW_2312400" localSheetId="0" hidden="1">'Income &amp; Expense'!$E$45</definedName>
    <definedName name="QB_ROW_2321" localSheetId="1" hidden="1">'Financial Statement'!$C$10</definedName>
    <definedName name="QB_ROW_2342400" localSheetId="0" hidden="1">'Income &amp; Expense'!$E$46</definedName>
    <definedName name="QB_ROW_2352400" localSheetId="0" hidden="1">'Income &amp; Expense'!$E$47</definedName>
    <definedName name="QB_ROW_2372400" localSheetId="0" hidden="1">'Income &amp; Expense'!$E$48</definedName>
    <definedName name="QB_ROW_240210" localSheetId="0" hidden="1">'Income &amp; Expense'!$C$56</definedName>
    <definedName name="QB_ROW_240300" localSheetId="0" hidden="1">'Income &amp; Expense'!$D$27</definedName>
    <definedName name="QB_ROW_243210" localSheetId="0" hidden="1">'Income &amp; Expense'!$C$58</definedName>
    <definedName name="QB_ROW_243300" localSheetId="0" hidden="1">'Income &amp; Expense'!$D$31</definedName>
    <definedName name="QB_ROW_2452400" localSheetId="0" hidden="1">'Income &amp; Expense'!$E$51</definedName>
    <definedName name="QB_ROW_252400" localSheetId="0" hidden="1">'Income &amp; Expense'!$E$28</definedName>
    <definedName name="QB_ROW_2542300" localSheetId="0" hidden="1">'Income &amp; Expense'!$D$57</definedName>
    <definedName name="QB_ROW_258230" localSheetId="1" hidden="1">'Financial Statement'!$D$6</definedName>
    <definedName name="QB_ROW_262240" localSheetId="1" hidden="1">'Financial Statement'!$E$14</definedName>
    <definedName name="QB_ROW_262400" localSheetId="0" hidden="1">'Income &amp; Expense'!$E$29</definedName>
    <definedName name="QB_ROW_263230" localSheetId="1" hidden="1">'Financial Statement'!$D$12</definedName>
    <definedName name="QB_ROW_264240" localSheetId="1" hidden="1">'Financial Statement'!$E$42</definedName>
    <definedName name="QB_ROW_265240" localSheetId="1" hidden="1">'Financial Statement'!$E$43</definedName>
    <definedName name="QB_ROW_266240" localSheetId="1" hidden="1">'Financial Statement'!$E$44</definedName>
    <definedName name="QB_ROW_267240" localSheetId="1" hidden="1">'Financial Statement'!$E$45</definedName>
    <definedName name="QB_ROW_269240" localSheetId="1" hidden="1">'Financial Statement'!$E$46</definedName>
    <definedName name="QB_ROW_271240" localSheetId="1" hidden="1">'Financial Statement'!$E$47</definedName>
    <definedName name="QB_ROW_272240" localSheetId="1" hidden="1">'Financial Statement'!$E$48</definedName>
    <definedName name="QB_ROW_274240" localSheetId="1" hidden="1">'Financial Statement'!$E$49</definedName>
    <definedName name="QB_ROW_278230" localSheetId="1" hidden="1">'Financial Statement'!$D$7</definedName>
    <definedName name="QB_ROW_279230" localSheetId="1" hidden="1">'Financial Statement'!$D$8</definedName>
    <definedName name="QB_ROW_2822400" localSheetId="0" hidden="1">'Income &amp; Expense'!$E$24</definedName>
    <definedName name="QB_ROW_301" localSheetId="1" hidden="1">'Financial Statement'!$A$28</definedName>
    <definedName name="QB_ROW_3092400" localSheetId="0" hidden="1">'Income &amp; Expense'!$E$25</definedName>
    <definedName name="QB_ROW_313240" localSheetId="1" hidden="1">'Financial Statement'!$E$18</definedName>
    <definedName name="QB_ROW_314230" localSheetId="1" hidden="1">'Financial Statement'!$D$25</definedName>
    <definedName name="QB_ROW_315240" localSheetId="1" hidden="1">'Financial Statement'!$E$19</definedName>
    <definedName name="QB_ROW_316020" localSheetId="1" hidden="1">'Financial Statement'!$C$57</definedName>
    <definedName name="QB_ROW_316320" localSheetId="1" hidden="1">'Financial Statement'!$C$60</definedName>
    <definedName name="QB_ROW_317230" localSheetId="1" hidden="1">'Financial Statement'!$D$58</definedName>
    <definedName name="QB_ROW_318230" localSheetId="1" hidden="1">'Financial Statement'!$D$59</definedName>
    <definedName name="QB_ROW_4021" localSheetId="1" hidden="1">'Financial Statement'!$C$11</definedName>
    <definedName name="QB_ROW_4321" localSheetId="1" hidden="1">'Financial Statement'!$C$21</definedName>
    <definedName name="QB_ROW_47220" localSheetId="1" hidden="1">'Financial Statement'!$C$55</definedName>
    <definedName name="QB_ROW_57230" localSheetId="1" hidden="1">'Financial Statement'!$D$9</definedName>
    <definedName name="QB_ROW_6011" localSheetId="1" hidden="1">'Financial Statement'!$B$23</definedName>
    <definedName name="QB_ROW_6311" localSheetId="1" hidden="1">'Financial Statement'!$B$27</definedName>
    <definedName name="QB_ROW_7001" localSheetId="1" hidden="1">'Financial Statement'!$A$29</definedName>
    <definedName name="QB_ROW_7301" localSheetId="1" hidden="1">'Financial Statement'!$A$67</definedName>
    <definedName name="QB_ROW_75030" localSheetId="1" hidden="1">'Financial Statement'!$D$13</definedName>
    <definedName name="QB_ROW_75330" localSheetId="1" hidden="1">'Financial Statement'!$D$15</definedName>
    <definedName name="QB_ROW_78230" localSheetId="1" hidden="1">'Financial Statement'!$D$16</definedName>
    <definedName name="QB_ROW_79030" localSheetId="1" hidden="1">'Financial Statement'!$D$17</definedName>
    <definedName name="QB_ROW_79330" localSheetId="1" hidden="1">'Financial Statement'!$D$20</definedName>
    <definedName name="QB_ROW_8011" localSheetId="1" hidden="1">'Financial Statement'!$B$30</definedName>
    <definedName name="QB_ROW_8311" localSheetId="1" hidden="1">'Financial Statement'!$B$52</definedName>
    <definedName name="QB_ROW_9021" localSheetId="1" hidden="1">'Financial Statement'!$C$31</definedName>
    <definedName name="QB_ROW_9321" localSheetId="1" hidden="1">'Financial Statement'!$C$39</definedName>
    <definedName name="QB_ROW_95020" localSheetId="1" hidden="1">'Financial Statement'!$C$24</definedName>
    <definedName name="QB_ROW_95320" localSheetId="1" hidden="1">'Financial Statement'!$C$26</definedName>
    <definedName name="QB_ROW_99240" localSheetId="1" hidden="1">'Financial Statement'!$E$33</definedName>
    <definedName name="QBCANSUPPORTUPDATE" localSheetId="1">TRUE</definedName>
    <definedName name="QBCANSUPPORTUPDATE" localSheetId="0">TRUE</definedName>
    <definedName name="QBCOMPANYFILENAME" localSheetId="1">"C:\Users\Public\Documents\Intuit\QuickBooks\Company Files\League of Women Voters of Oregon (C3).qbw"</definedName>
    <definedName name="QBCOMPANYFILENAME" localSheetId="0">"C:\Users\Public\Documents\Intuit\QuickBooks\Company Files\League of Women Voters of Oregon (C3).qbw"</definedName>
    <definedName name="QBENDDATE" localSheetId="1">20210105</definedName>
    <definedName name="QBENDDATE" localSheetId="0">20210105</definedName>
    <definedName name="QBHEADERSONSCREEN" localSheetId="1">FALSE</definedName>
    <definedName name="QBHEADERSONSCREEN" localSheetId="0">FALSE</definedName>
    <definedName name="QBMETADATASIZE" localSheetId="1">5917</definedName>
    <definedName name="QBMETADATASIZE" localSheetId="0">5917</definedName>
    <definedName name="QBPRESERVECOLOR" localSheetId="1">TRUE</definedName>
    <definedName name="QBPRESERVECOLOR" localSheetId="0">TRUE</definedName>
    <definedName name="QBPRESERVEFONT" localSheetId="1">TRUE</definedName>
    <definedName name="QBPRESERVEFONT" localSheetId="0">TRUE</definedName>
    <definedName name="QBPRESERVEROWHEIGHT" localSheetId="1">TRUE</definedName>
    <definedName name="QBPRESERVEROWHEIGHT" localSheetId="0">TRUE</definedName>
    <definedName name="QBPRESERVESPACE" localSheetId="1">TRUE</definedName>
    <definedName name="QBPRESERVESPACE" localSheetId="0">TRUE</definedName>
    <definedName name="QBREPORTCOLAXIS" localSheetId="1">0</definedName>
    <definedName name="QBREPORTCOLAXIS" localSheetId="0">19</definedName>
    <definedName name="QBREPORTCOMPANYID" localSheetId="1">"08a13aa649024555a55332a14803917e"</definedName>
    <definedName name="QBREPORTCOMPANYID" localSheetId="0">"08a13aa649024555a55332a14803917e"</definedName>
    <definedName name="QBREPORTCOMPARECOL_ANNUALBUDGET" localSheetId="1">FALSE</definedName>
    <definedName name="QBREPORTCOMPARECOL_ANNUALBUDGET" localSheetId="0">FALSE</definedName>
    <definedName name="QBREPORTCOMPARECOL_AVGCOGS" localSheetId="1">FALSE</definedName>
    <definedName name="QBREPORTCOMPARECOL_AVGCOGS" localSheetId="0">FALSE</definedName>
    <definedName name="QBREPORTCOMPARECOL_AVGPRICE" localSheetId="1">FALSE</definedName>
    <definedName name="QBREPORTCOMPARECOL_AVGPRICE" localSheetId="0">FALSE</definedName>
    <definedName name="QBREPORTCOMPARECOL_BUDDIFF" localSheetId="1">FALSE</definedName>
    <definedName name="QBREPORTCOMPARECOL_BUDDIFF" localSheetId="0">FALSE</definedName>
    <definedName name="QBREPORTCOMPARECOL_BUDGET" localSheetId="1">FALSE</definedName>
    <definedName name="QBREPORTCOMPARECOL_BUDGET" localSheetId="0">FALSE</definedName>
    <definedName name="QBREPORTCOMPARECOL_BUDPCT" localSheetId="1">FALSE</definedName>
    <definedName name="QBREPORTCOMPARECOL_BUDPCT" localSheetId="0">FALSE</definedName>
    <definedName name="QBREPORTCOMPARECOL_COGS" localSheetId="1">FALSE</definedName>
    <definedName name="QBREPORTCOMPARECOL_COGS" localSheetId="0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1">FALSE</definedName>
    <definedName name="QBREPORTCOMPARECOL_EXCLUDECURPERIOD" localSheetId="0">FALSE</definedName>
    <definedName name="QBREPORTCOMPARECOL_FORECAST" localSheetId="1">FALSE</definedName>
    <definedName name="QBREPORTCOMPARECOL_FORECAST" localSheetId="0">FALSE</definedName>
    <definedName name="QBREPORTCOMPARECOL_GROSSMARGIN" localSheetId="1">FALSE</definedName>
    <definedName name="QBREPORTCOMPARECOL_GROSSMARGIN" localSheetId="0">FALSE</definedName>
    <definedName name="QBREPORTCOMPARECOL_GROSSMARGINPCT" localSheetId="1">FALSE</definedName>
    <definedName name="QBREPORTCOMPARECOL_GROSSMARGINPCT" localSheetId="0">FALSE</definedName>
    <definedName name="QBREPORTCOMPARECOL_HOURS" localSheetId="1">FALSE</definedName>
    <definedName name="QBREPORTCOMPARECOL_HOURS" localSheetId="0">FALSE</definedName>
    <definedName name="QBREPORTCOMPARECOL_PCTCOL" localSheetId="1">FALSE</definedName>
    <definedName name="QBREPORTCOMPARECOL_PCTCOL" localSheetId="0">FALSE</definedName>
    <definedName name="QBREPORTCOMPARECOL_PCTEXPENSE" localSheetId="1">FALSE</definedName>
    <definedName name="QBREPORTCOMPARECOL_PCTEXPENSE" localSheetId="0">FALSE</definedName>
    <definedName name="QBREPORTCOMPARECOL_PCTINCOME" localSheetId="1">FALSE</definedName>
    <definedName name="QBREPORTCOMPARECOL_PCTINCOME" localSheetId="0">FALSE</definedName>
    <definedName name="QBREPORTCOMPARECOL_PCTOFSALES" localSheetId="1">FALSE</definedName>
    <definedName name="QBREPORTCOMPARECOL_PCTOFSALES" localSheetId="0">FALSE</definedName>
    <definedName name="QBREPORTCOMPARECOL_PCTROW" localSheetId="1">FALSE</definedName>
    <definedName name="QBREPORTCOMPARECOL_PCTROW" localSheetId="0">FALSE</definedName>
    <definedName name="QBREPORTCOMPARECOL_PPDIFF" localSheetId="1">FALSE</definedName>
    <definedName name="QBREPORTCOMPARECOL_PPDIFF" localSheetId="0">FALSE</definedName>
    <definedName name="QBREPORTCOMPARECOL_PPPCT" localSheetId="1">FALSE</definedName>
    <definedName name="QBREPORTCOMPARECOL_PPPCT" localSheetId="0">FALSE</definedName>
    <definedName name="QBREPORTCOMPARECOL_PREVPERIOD" localSheetId="1">FALSE</definedName>
    <definedName name="QBREPORTCOMPARECOL_PREVPERIOD" localSheetId="0">FALSE</definedName>
    <definedName name="QBREPORTCOMPARECOL_PREVYEAR" localSheetId="1">TRUE</definedName>
    <definedName name="QBREPORTCOMPARECOL_PREVYEAR" localSheetId="0">FALSE</definedName>
    <definedName name="QBREPORTCOMPARECOL_PYDIFF" localSheetId="1">TRUE</definedName>
    <definedName name="QBREPORTCOMPARECOL_PYDIFF" localSheetId="0">FALSE</definedName>
    <definedName name="QBREPORTCOMPARECOL_PYPCT" localSheetId="1">TRUE</definedName>
    <definedName name="QBREPORTCOMPARECOL_PYPCT" localSheetId="0">FALSE</definedName>
    <definedName name="QBREPORTCOMPARECOL_QTY" localSheetId="1">FALSE</definedName>
    <definedName name="QBREPORTCOMPARECOL_QTY" localSheetId="0">FALSE</definedName>
    <definedName name="QBREPORTCOMPARECOL_RATE" localSheetId="1">FALSE</definedName>
    <definedName name="QBREPORTCOMPARECOL_RATE" localSheetId="0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1">FALSE</definedName>
    <definedName name="QBREPORTCOMPARECOL_TRIPUNBILLEDMILES" localSheetId="0">FALSE</definedName>
    <definedName name="QBREPORTCOMPARECOL_YTD" localSheetId="1">FALSE</definedName>
    <definedName name="QBREPORTCOMPARECOL_YTD" localSheetId="0">FALSE</definedName>
    <definedName name="QBREPORTCOMPARECOL_YTDBUDGET" localSheetId="1">FALSE</definedName>
    <definedName name="QBREPORTCOMPARECOL_YTDBUDGET" localSheetId="0">FALSE</definedName>
    <definedName name="QBREPORTCOMPARECOL_YTDPCT" localSheetId="1">FALSE</definedName>
    <definedName name="QBREPORTCOMPARECOL_YTDPCT" localSheetId="0">FALSE</definedName>
    <definedName name="QBREPORTROWAXIS" localSheetId="1">9</definedName>
    <definedName name="QBREPORTROWAXIS" localSheetId="0">11</definedName>
    <definedName name="QBREPORTSUBCOLAXIS" localSheetId="1">24</definedName>
    <definedName name="QBREPORTSUBCOLAXIS" localSheetId="0">0</definedName>
    <definedName name="QBREPORTTYPE" localSheetId="1">373</definedName>
    <definedName name="QBREPORTTYPE" localSheetId="0">372</definedName>
    <definedName name="QBROWHEADERS" localSheetId="1">5</definedName>
    <definedName name="QBROWHEADERS" localSheetId="0">5</definedName>
    <definedName name="QBSTARTDATE" localSheetId="1">20200701</definedName>
    <definedName name="QBSTARTDATE" localSheetId="0">20200701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5" i="3" l="1"/>
  <c r="H55" i="3"/>
  <c r="F55" i="3"/>
  <c r="E55" i="3"/>
  <c r="D55" i="3"/>
  <c r="C55" i="3"/>
  <c r="G55" i="3"/>
  <c r="J119" i="3" l="1"/>
  <c r="F31" i="3"/>
  <c r="M29" i="3"/>
  <c r="L19" i="3"/>
  <c r="M19" i="3" s="1"/>
  <c r="L41" i="3"/>
  <c r="L40" i="3"/>
  <c r="L39" i="3"/>
  <c r="L48" i="3"/>
  <c r="M28" i="3"/>
  <c r="M27" i="3"/>
  <c r="M24" i="3"/>
  <c r="M22" i="3"/>
  <c r="M21" i="3"/>
  <c r="M20" i="3"/>
  <c r="M13" i="3"/>
  <c r="M8" i="3"/>
  <c r="M6" i="3"/>
  <c r="M5" i="3"/>
  <c r="M118" i="3" l="1"/>
  <c r="M117" i="3"/>
  <c r="M116" i="3"/>
  <c r="M115" i="3"/>
  <c r="M114" i="3"/>
  <c r="M113" i="3"/>
  <c r="M112" i="3"/>
  <c r="M111" i="3"/>
  <c r="M110" i="3"/>
  <c r="M109" i="3"/>
  <c r="M108" i="3"/>
  <c r="M107" i="3"/>
  <c r="M106" i="3"/>
  <c r="M105" i="3"/>
  <c r="M104" i="3"/>
  <c r="M103" i="3"/>
  <c r="M96" i="3"/>
  <c r="M95" i="3"/>
  <c r="M94" i="3"/>
  <c r="M92" i="3"/>
  <c r="M88" i="3"/>
  <c r="M87" i="3"/>
  <c r="M83" i="3"/>
  <c r="M82" i="3"/>
  <c r="M81" i="3"/>
  <c r="M80" i="3"/>
  <c r="M79" i="3"/>
  <c r="M78" i="3"/>
  <c r="M77" i="3"/>
  <c r="M76" i="3"/>
  <c r="M75" i="3"/>
  <c r="M73" i="3"/>
  <c r="M65" i="3"/>
  <c r="M64" i="3"/>
  <c r="M63" i="3"/>
  <c r="M61" i="3"/>
  <c r="M60" i="3"/>
  <c r="M59" i="3"/>
  <c r="M54" i="3"/>
  <c r="M52" i="3"/>
  <c r="M51" i="3"/>
  <c r="M50" i="3"/>
  <c r="M43" i="3"/>
  <c r="M42" i="3"/>
  <c r="M41" i="3"/>
  <c r="M40" i="3"/>
  <c r="M39" i="3"/>
  <c r="M53" i="3"/>
  <c r="M47" i="3"/>
  <c r="M46" i="3"/>
  <c r="M48" i="3"/>
  <c r="L44" i="3"/>
  <c r="M44" i="3" s="1"/>
  <c r="L49" i="3"/>
  <c r="M49" i="3" s="1"/>
  <c r="L67" i="3"/>
  <c r="L98" i="3"/>
  <c r="L89" i="3"/>
  <c r="L84" i="3"/>
  <c r="L16" i="3"/>
  <c r="L31" i="3"/>
  <c r="J118" i="3"/>
  <c r="J117" i="3"/>
  <c r="J116" i="3"/>
  <c r="J115" i="3"/>
  <c r="J114" i="3"/>
  <c r="J113" i="3"/>
  <c r="J112" i="3"/>
  <c r="J111" i="3"/>
  <c r="J110" i="3"/>
  <c r="J109" i="3"/>
  <c r="J108" i="3"/>
  <c r="J107" i="3"/>
  <c r="J106" i="3"/>
  <c r="J105" i="3"/>
  <c r="J104" i="3"/>
  <c r="J103" i="3"/>
  <c r="J96" i="3"/>
  <c r="J95" i="3"/>
  <c r="J94" i="3"/>
  <c r="J92" i="3"/>
  <c r="J88" i="3"/>
  <c r="J87" i="3"/>
  <c r="J83" i="3"/>
  <c r="J82" i="3"/>
  <c r="J81" i="3"/>
  <c r="J80" i="3"/>
  <c r="J79" i="3"/>
  <c r="J78" i="3"/>
  <c r="J77" i="3"/>
  <c r="J76" i="3"/>
  <c r="J75" i="3"/>
  <c r="J73" i="3"/>
  <c r="J65" i="3"/>
  <c r="J64" i="3"/>
  <c r="J63" i="3"/>
  <c r="J61" i="3"/>
  <c r="J60" i="3"/>
  <c r="J59" i="3"/>
  <c r="J54" i="3"/>
  <c r="J52" i="3"/>
  <c r="J51" i="3"/>
  <c r="J50" i="3"/>
  <c r="J43" i="3"/>
  <c r="J42" i="3"/>
  <c r="J41" i="3"/>
  <c r="J40" i="3"/>
  <c r="J39" i="3"/>
  <c r="J53" i="3"/>
  <c r="J47" i="3"/>
  <c r="J46" i="3"/>
  <c r="J44" i="3"/>
  <c r="J49" i="3"/>
  <c r="J48" i="3"/>
  <c r="J29" i="3"/>
  <c r="J28" i="3"/>
  <c r="J27" i="3"/>
  <c r="J24" i="3"/>
  <c r="J22" i="3"/>
  <c r="J21" i="3"/>
  <c r="J20" i="3"/>
  <c r="J19" i="3"/>
  <c r="J15" i="3"/>
  <c r="J13" i="3"/>
  <c r="J11" i="3"/>
  <c r="J10" i="3"/>
  <c r="J8" i="3"/>
  <c r="J6" i="3"/>
  <c r="J5" i="3"/>
  <c r="L120" i="3"/>
  <c r="F120" i="3"/>
  <c r="E120" i="3"/>
  <c r="D120" i="3"/>
  <c r="C120" i="3"/>
  <c r="G97" i="3"/>
  <c r="G94" i="3"/>
  <c r="H94" i="3" s="1"/>
  <c r="G93" i="3"/>
  <c r="G92" i="3"/>
  <c r="H92" i="3" s="1"/>
  <c r="H63" i="3"/>
  <c r="G62" i="3"/>
  <c r="G61" i="3"/>
  <c r="H61" i="3" s="1"/>
  <c r="G60" i="3"/>
  <c r="H60" i="3" s="1"/>
  <c r="G80" i="3"/>
  <c r="H80" i="3" s="1"/>
  <c r="G77" i="3"/>
  <c r="H77" i="3" s="1"/>
  <c r="G76" i="3"/>
  <c r="H76" i="3" s="1"/>
  <c r="G75" i="3"/>
  <c r="H75" i="3" s="1"/>
  <c r="G73" i="3"/>
  <c r="H73" i="3" s="1"/>
  <c r="G72" i="3"/>
  <c r="G114" i="3"/>
  <c r="H114" i="3" s="1"/>
  <c r="G113" i="3"/>
  <c r="H113" i="3" s="1"/>
  <c r="G112" i="3"/>
  <c r="H112" i="3" s="1"/>
  <c r="G111" i="3"/>
  <c r="H111" i="3" s="1"/>
  <c r="G110" i="3"/>
  <c r="H110" i="3" s="1"/>
  <c r="G109" i="3"/>
  <c r="H109" i="3" s="1"/>
  <c r="G108" i="3"/>
  <c r="H108" i="3" s="1"/>
  <c r="G107" i="3"/>
  <c r="H107" i="3" s="1"/>
  <c r="G106" i="3"/>
  <c r="H106" i="3" s="1"/>
  <c r="G105" i="3"/>
  <c r="H105" i="3" s="1"/>
  <c r="G104" i="3"/>
  <c r="H104" i="3" s="1"/>
  <c r="G103" i="3"/>
  <c r="H103" i="3" s="1"/>
  <c r="G45" i="3"/>
  <c r="G52" i="3"/>
  <c r="H52" i="3" s="1"/>
  <c r="G51" i="3"/>
  <c r="H51" i="3" s="1"/>
  <c r="G30" i="3"/>
  <c r="G29" i="3"/>
  <c r="H29" i="3" s="1"/>
  <c r="G28" i="3"/>
  <c r="H28" i="3" s="1"/>
  <c r="G27" i="3"/>
  <c r="H27" i="3" s="1"/>
  <c r="G26" i="3"/>
  <c r="G25" i="3"/>
  <c r="G23" i="3"/>
  <c r="H21" i="3"/>
  <c r="H13" i="3"/>
  <c r="H11" i="3"/>
  <c r="H10" i="3"/>
  <c r="H8" i="3"/>
  <c r="M120" i="3" l="1"/>
  <c r="L33" i="3"/>
  <c r="L126" i="3"/>
  <c r="J120" i="3"/>
  <c r="L124" i="3" l="1"/>
  <c r="L121" i="3"/>
  <c r="F54" i="7"/>
  <c r="L129" i="3" l="1"/>
  <c r="L65" i="7"/>
  <c r="J65" i="7"/>
  <c r="L64" i="7"/>
  <c r="J64" i="7"/>
  <c r="L63" i="7"/>
  <c r="J63" i="7"/>
  <c r="L62" i="7"/>
  <c r="J62" i="7"/>
  <c r="L61" i="7"/>
  <c r="J61" i="7"/>
  <c r="H60" i="7"/>
  <c r="H66" i="7" s="1"/>
  <c r="F60" i="7"/>
  <c r="L59" i="7"/>
  <c r="J59" i="7"/>
  <c r="L58" i="7"/>
  <c r="J58" i="7"/>
  <c r="L56" i="7"/>
  <c r="J56" i="7"/>
  <c r="L55" i="7"/>
  <c r="J55" i="7"/>
  <c r="H50" i="7"/>
  <c r="H51" i="7" s="1"/>
  <c r="F50" i="7"/>
  <c r="F51" i="7" s="1"/>
  <c r="L49" i="7"/>
  <c r="J49" i="7"/>
  <c r="L48" i="7"/>
  <c r="J48" i="7"/>
  <c r="L47" i="7"/>
  <c r="J47" i="7"/>
  <c r="L46" i="7"/>
  <c r="J46" i="7"/>
  <c r="L45" i="7"/>
  <c r="J45" i="7"/>
  <c r="L44" i="7"/>
  <c r="J44" i="7"/>
  <c r="L43" i="7"/>
  <c r="J43" i="7"/>
  <c r="L42" i="7"/>
  <c r="J42" i="7"/>
  <c r="H38" i="7"/>
  <c r="F38" i="7"/>
  <c r="L37" i="7"/>
  <c r="J37" i="7"/>
  <c r="L36" i="7"/>
  <c r="J36" i="7"/>
  <c r="H34" i="7"/>
  <c r="H39" i="7" s="1"/>
  <c r="H52" i="7" s="1"/>
  <c r="F34" i="7"/>
  <c r="L33" i="7"/>
  <c r="J33" i="7"/>
  <c r="H27" i="7"/>
  <c r="H26" i="7"/>
  <c r="F26" i="7"/>
  <c r="L25" i="7"/>
  <c r="J25" i="7"/>
  <c r="H20" i="7"/>
  <c r="H21" i="7" s="1"/>
  <c r="F20" i="7"/>
  <c r="L19" i="7"/>
  <c r="J19" i="7"/>
  <c r="L18" i="7"/>
  <c r="J18" i="7"/>
  <c r="L16" i="7"/>
  <c r="J16" i="7"/>
  <c r="H15" i="7"/>
  <c r="F15" i="7"/>
  <c r="L14" i="7"/>
  <c r="J14" i="7"/>
  <c r="L12" i="7"/>
  <c r="J12" i="7"/>
  <c r="H10" i="7"/>
  <c r="F10" i="7"/>
  <c r="L9" i="7"/>
  <c r="J9" i="7"/>
  <c r="L8" i="7"/>
  <c r="J8" i="7"/>
  <c r="L7" i="7"/>
  <c r="J7" i="7"/>
  <c r="L6" i="7"/>
  <c r="J6" i="7"/>
  <c r="J20" i="7" l="1"/>
  <c r="J26" i="7"/>
  <c r="L38" i="7"/>
  <c r="L60" i="7"/>
  <c r="H22" i="7"/>
  <c r="H28" i="7" s="1"/>
  <c r="L20" i="7"/>
  <c r="H67" i="7"/>
  <c r="J15" i="7"/>
  <c r="F21" i="7"/>
  <c r="L21" i="7" s="1"/>
  <c r="F27" i="7"/>
  <c r="J27" i="7" s="1"/>
  <c r="F39" i="7"/>
  <c r="F52" i="7" s="1"/>
  <c r="J21" i="7"/>
  <c r="L39" i="7"/>
  <c r="L51" i="7"/>
  <c r="J51" i="7"/>
  <c r="F22" i="7"/>
  <c r="L10" i="7"/>
  <c r="L15" i="7"/>
  <c r="L26" i="7"/>
  <c r="L27" i="7"/>
  <c r="J34" i="7"/>
  <c r="J38" i="7"/>
  <c r="J50" i="7"/>
  <c r="J60" i="7"/>
  <c r="F66" i="7"/>
  <c r="L34" i="7"/>
  <c r="L50" i="7"/>
  <c r="J10" i="7"/>
  <c r="J66" i="7"/>
  <c r="L66" i="7"/>
  <c r="D116" i="4"/>
  <c r="G117" i="3" s="1"/>
  <c r="H117" i="3" s="1"/>
  <c r="D57" i="4"/>
  <c r="G54" i="3" s="1"/>
  <c r="H54" i="3" s="1"/>
  <c r="D56" i="4"/>
  <c r="H53" i="3" s="1"/>
  <c r="D53" i="4"/>
  <c r="G50" i="3" s="1"/>
  <c r="H50" i="3" s="1"/>
  <c r="D52" i="4"/>
  <c r="H49" i="3" s="1"/>
  <c r="D51" i="4"/>
  <c r="H48" i="3" s="1"/>
  <c r="D50" i="4"/>
  <c r="G47" i="3" s="1"/>
  <c r="H47" i="3" s="1"/>
  <c r="D49" i="4"/>
  <c r="H46" i="3" s="1"/>
  <c r="D48" i="4"/>
  <c r="G44" i="3" s="1"/>
  <c r="H44" i="3" s="1"/>
  <c r="D45" i="4"/>
  <c r="H43" i="3" s="1"/>
  <c r="D44" i="4"/>
  <c r="G42" i="3" s="1"/>
  <c r="H42" i="3" s="1"/>
  <c r="D43" i="4"/>
  <c r="G41" i="3" s="1"/>
  <c r="H41" i="3" s="1"/>
  <c r="D42" i="4"/>
  <c r="H40" i="3" s="1"/>
  <c r="D41" i="4"/>
  <c r="H39" i="3" s="1"/>
  <c r="D23" i="4"/>
  <c r="H20" i="3" s="1"/>
  <c r="D22" i="4"/>
  <c r="D15" i="4"/>
  <c r="G12" i="3" s="1"/>
  <c r="D9" i="4"/>
  <c r="G7" i="3" s="1"/>
  <c r="D8" i="4"/>
  <c r="H6" i="3" s="1"/>
  <c r="D7" i="4"/>
  <c r="AJ59" i="5"/>
  <c r="BL58" i="5"/>
  <c r="BL59" i="5" s="1"/>
  <c r="BH58" i="5"/>
  <c r="BH59" i="5" s="1"/>
  <c r="BF58" i="5"/>
  <c r="BF59" i="5" s="1"/>
  <c r="BD58" i="5"/>
  <c r="BD59" i="5" s="1"/>
  <c r="BB58" i="5"/>
  <c r="BB59" i="5" s="1"/>
  <c r="AZ58" i="5"/>
  <c r="AZ59" i="5" s="1"/>
  <c r="AX58" i="5"/>
  <c r="AX59" i="5" s="1"/>
  <c r="AV58" i="5"/>
  <c r="AV59" i="5" s="1"/>
  <c r="AR58" i="5"/>
  <c r="AR59" i="5" s="1"/>
  <c r="AP58" i="5"/>
  <c r="AP59" i="5" s="1"/>
  <c r="AN58" i="5"/>
  <c r="AN59" i="5" s="1"/>
  <c r="AL58" i="5"/>
  <c r="AT58" i="5" s="1"/>
  <c r="AJ58" i="5"/>
  <c r="AF58" i="5"/>
  <c r="AF59" i="5" s="1"/>
  <c r="AD58" i="5"/>
  <c r="AD59" i="5" s="1"/>
  <c r="Z58" i="5"/>
  <c r="Z59" i="5" s="1"/>
  <c r="X58" i="5"/>
  <c r="X59" i="5" s="1"/>
  <c r="V58" i="5"/>
  <c r="V59" i="5" s="1"/>
  <c r="T58" i="5"/>
  <c r="T59" i="5" s="1"/>
  <c r="R58" i="5"/>
  <c r="R59" i="5" s="1"/>
  <c r="P58" i="5"/>
  <c r="P59" i="5" s="1"/>
  <c r="L58" i="5"/>
  <c r="L59" i="5" s="1"/>
  <c r="J58" i="5"/>
  <c r="J59" i="5" s="1"/>
  <c r="H58" i="5"/>
  <c r="H59" i="5" s="1"/>
  <c r="F58" i="5"/>
  <c r="BJ57" i="5"/>
  <c r="AT57" i="5"/>
  <c r="AH57" i="5"/>
  <c r="AB57" i="5"/>
  <c r="N57" i="5"/>
  <c r="BL52" i="5"/>
  <c r="BH52" i="5"/>
  <c r="BF52" i="5"/>
  <c r="BD52" i="5"/>
  <c r="BB52" i="5"/>
  <c r="AZ52" i="5"/>
  <c r="BJ52" i="5" s="1"/>
  <c r="AX52" i="5"/>
  <c r="AV52" i="5"/>
  <c r="AR52" i="5"/>
  <c r="AP52" i="5"/>
  <c r="AN52" i="5"/>
  <c r="AL52" i="5"/>
  <c r="AJ52" i="5"/>
  <c r="AF52" i="5"/>
  <c r="AD52" i="5"/>
  <c r="Z52" i="5"/>
  <c r="X52" i="5"/>
  <c r="V52" i="5"/>
  <c r="T52" i="5"/>
  <c r="R52" i="5"/>
  <c r="P52" i="5"/>
  <c r="L52" i="5"/>
  <c r="J52" i="5"/>
  <c r="H52" i="5"/>
  <c r="F52" i="5"/>
  <c r="BJ51" i="5"/>
  <c r="AT51" i="5"/>
  <c r="AH51" i="5"/>
  <c r="AB51" i="5"/>
  <c r="N51" i="5"/>
  <c r="BL49" i="5"/>
  <c r="BH49" i="5"/>
  <c r="BF49" i="5"/>
  <c r="BD49" i="5"/>
  <c r="BB49" i="5"/>
  <c r="AZ49" i="5"/>
  <c r="AX49" i="5"/>
  <c r="AV49" i="5"/>
  <c r="BJ49" i="5" s="1"/>
  <c r="AR49" i="5"/>
  <c r="AP49" i="5"/>
  <c r="AN49" i="5"/>
  <c r="AL49" i="5"/>
  <c r="AT49" i="5" s="1"/>
  <c r="AJ49" i="5"/>
  <c r="AF49" i="5"/>
  <c r="AD49" i="5"/>
  <c r="Z49" i="5"/>
  <c r="X49" i="5"/>
  <c r="V49" i="5"/>
  <c r="T49" i="5"/>
  <c r="R49" i="5"/>
  <c r="P49" i="5"/>
  <c r="L49" i="5"/>
  <c r="J49" i="5"/>
  <c r="H49" i="5"/>
  <c r="F49" i="5"/>
  <c r="BJ48" i="5"/>
  <c r="AT48" i="5"/>
  <c r="AH48" i="5"/>
  <c r="AB48" i="5"/>
  <c r="N48" i="5"/>
  <c r="BJ47" i="5"/>
  <c r="AT47" i="5"/>
  <c r="AH47" i="5"/>
  <c r="AB47" i="5"/>
  <c r="N47" i="5"/>
  <c r="BJ46" i="5"/>
  <c r="AT46" i="5"/>
  <c r="AH46" i="5"/>
  <c r="AB46" i="5"/>
  <c r="N46" i="5"/>
  <c r="BN46" i="5" s="1"/>
  <c r="BJ45" i="5"/>
  <c r="AT45" i="5"/>
  <c r="AH45" i="5"/>
  <c r="AB45" i="5"/>
  <c r="N45" i="5"/>
  <c r="BJ44" i="5"/>
  <c r="AT44" i="5"/>
  <c r="AH44" i="5"/>
  <c r="AB44" i="5"/>
  <c r="N44" i="5"/>
  <c r="BL42" i="5"/>
  <c r="BH42" i="5"/>
  <c r="BF42" i="5"/>
  <c r="BD42" i="5"/>
  <c r="BB42" i="5"/>
  <c r="AZ42" i="5"/>
  <c r="AX42" i="5"/>
  <c r="AV42" i="5"/>
  <c r="AR42" i="5"/>
  <c r="AP42" i="5"/>
  <c r="AN42" i="5"/>
  <c r="AL42" i="5"/>
  <c r="AJ42" i="5"/>
  <c r="AF42" i="5"/>
  <c r="AH42" i="5" s="1"/>
  <c r="AD42" i="5"/>
  <c r="Z42" i="5"/>
  <c r="X42" i="5"/>
  <c r="V42" i="5"/>
  <c r="T42" i="5"/>
  <c r="R42" i="5"/>
  <c r="P42" i="5"/>
  <c r="L42" i="5"/>
  <c r="J42" i="5"/>
  <c r="H42" i="5"/>
  <c r="F42" i="5"/>
  <c r="BJ41" i="5"/>
  <c r="AT41" i="5"/>
  <c r="AH41" i="5"/>
  <c r="AB41" i="5"/>
  <c r="N41" i="5"/>
  <c r="BN41" i="5" s="1"/>
  <c r="BJ40" i="5"/>
  <c r="AT40" i="5"/>
  <c r="AH40" i="5"/>
  <c r="AB40" i="5"/>
  <c r="BN40" i="5" s="1"/>
  <c r="N40" i="5"/>
  <c r="BL38" i="5"/>
  <c r="BH38" i="5"/>
  <c r="BF38" i="5"/>
  <c r="BD38" i="5"/>
  <c r="BB38" i="5"/>
  <c r="AZ38" i="5"/>
  <c r="AX38" i="5"/>
  <c r="AV38" i="5"/>
  <c r="AR38" i="5"/>
  <c r="AP38" i="5"/>
  <c r="AN38" i="5"/>
  <c r="AL38" i="5"/>
  <c r="AJ38" i="5"/>
  <c r="AF38" i="5"/>
  <c r="AD38" i="5"/>
  <c r="AH38" i="5" s="1"/>
  <c r="Z38" i="5"/>
  <c r="X38" i="5"/>
  <c r="V38" i="5"/>
  <c r="T38" i="5"/>
  <c r="R38" i="5"/>
  <c r="P38" i="5"/>
  <c r="L38" i="5"/>
  <c r="J38" i="5"/>
  <c r="H38" i="5"/>
  <c r="F38" i="5"/>
  <c r="BJ37" i="5"/>
  <c r="AT37" i="5"/>
  <c r="AH37" i="5"/>
  <c r="AB37" i="5"/>
  <c r="N37" i="5"/>
  <c r="BJ36" i="5"/>
  <c r="AT36" i="5"/>
  <c r="AH36" i="5"/>
  <c r="AB36" i="5"/>
  <c r="N36" i="5"/>
  <c r="BN36" i="5" s="1"/>
  <c r="BJ35" i="5"/>
  <c r="AT35" i="5"/>
  <c r="AH35" i="5"/>
  <c r="AB35" i="5"/>
  <c r="N35" i="5"/>
  <c r="BJ34" i="5"/>
  <c r="AT34" i="5"/>
  <c r="AH34" i="5"/>
  <c r="AB34" i="5"/>
  <c r="N34" i="5"/>
  <c r="BJ33" i="5"/>
  <c r="AT33" i="5"/>
  <c r="AH33" i="5"/>
  <c r="AB33" i="5"/>
  <c r="N33" i="5"/>
  <c r="BL31" i="5"/>
  <c r="BH31" i="5"/>
  <c r="BF31" i="5"/>
  <c r="BD31" i="5"/>
  <c r="BB31" i="5"/>
  <c r="AZ31" i="5"/>
  <c r="AX31" i="5"/>
  <c r="AV31" i="5"/>
  <c r="AR31" i="5"/>
  <c r="AP31" i="5"/>
  <c r="AN31" i="5"/>
  <c r="AL31" i="5"/>
  <c r="AJ31" i="5"/>
  <c r="AT31" i="5" s="1"/>
  <c r="AF31" i="5"/>
  <c r="AD31" i="5"/>
  <c r="Z31" i="5"/>
  <c r="X31" i="5"/>
  <c r="V31" i="5"/>
  <c r="T31" i="5"/>
  <c r="R31" i="5"/>
  <c r="P31" i="5"/>
  <c r="AB31" i="5" s="1"/>
  <c r="L31" i="5"/>
  <c r="J31" i="5"/>
  <c r="H31" i="5"/>
  <c r="F31" i="5"/>
  <c r="N31" i="5" s="1"/>
  <c r="BJ30" i="5"/>
  <c r="AT30" i="5"/>
  <c r="AH30" i="5"/>
  <c r="AB30" i="5"/>
  <c r="N30" i="5"/>
  <c r="BJ29" i="5"/>
  <c r="AT29" i="5"/>
  <c r="AH29" i="5"/>
  <c r="AB29" i="5"/>
  <c r="N29" i="5"/>
  <c r="BJ28" i="5"/>
  <c r="AT28" i="5"/>
  <c r="AH28" i="5"/>
  <c r="AB28" i="5"/>
  <c r="N28" i="5"/>
  <c r="BL26" i="5"/>
  <c r="BH26" i="5"/>
  <c r="BF26" i="5"/>
  <c r="BD26" i="5"/>
  <c r="BB26" i="5"/>
  <c r="AZ26" i="5"/>
  <c r="AX26" i="5"/>
  <c r="AV26" i="5"/>
  <c r="AR26" i="5"/>
  <c r="AP26" i="5"/>
  <c r="AN26" i="5"/>
  <c r="AL26" i="5"/>
  <c r="AJ26" i="5"/>
  <c r="AT26" i="5" s="1"/>
  <c r="AF26" i="5"/>
  <c r="AD26" i="5"/>
  <c r="AH26" i="5" s="1"/>
  <c r="Z26" i="5"/>
  <c r="X26" i="5"/>
  <c r="V26" i="5"/>
  <c r="T26" i="5"/>
  <c r="R26" i="5"/>
  <c r="AB26" i="5" s="1"/>
  <c r="P26" i="5"/>
  <c r="L26" i="5"/>
  <c r="J26" i="5"/>
  <c r="H26" i="5"/>
  <c r="F26" i="5"/>
  <c r="BJ25" i="5"/>
  <c r="AT25" i="5"/>
  <c r="AH25" i="5"/>
  <c r="AB25" i="5"/>
  <c r="N25" i="5"/>
  <c r="BJ24" i="5"/>
  <c r="AT24" i="5"/>
  <c r="AH24" i="5"/>
  <c r="AB24" i="5"/>
  <c r="N24" i="5"/>
  <c r="BJ23" i="5"/>
  <c r="AT23" i="5"/>
  <c r="AH23" i="5"/>
  <c r="AB23" i="5"/>
  <c r="N23" i="5"/>
  <c r="BN23" i="5" s="1"/>
  <c r="BJ22" i="5"/>
  <c r="AT22" i="5"/>
  <c r="AH22" i="5"/>
  <c r="AB22" i="5"/>
  <c r="N22" i="5"/>
  <c r="BL20" i="5"/>
  <c r="BL53" i="5" s="1"/>
  <c r="BH20" i="5"/>
  <c r="BH53" i="5" s="1"/>
  <c r="D118" i="4" s="1"/>
  <c r="G119" i="3" s="1"/>
  <c r="BF20" i="5"/>
  <c r="BF53" i="5" s="1"/>
  <c r="D117" i="4" s="1"/>
  <c r="G118" i="3" s="1"/>
  <c r="H118" i="3" s="1"/>
  <c r="BD20" i="5"/>
  <c r="BD53" i="5" s="1"/>
  <c r="BB20" i="5"/>
  <c r="BB53" i="5" s="1"/>
  <c r="AZ20" i="5"/>
  <c r="AZ53" i="5" s="1"/>
  <c r="D115" i="4" s="1"/>
  <c r="H116" i="3" s="1"/>
  <c r="AX20" i="5"/>
  <c r="AX53" i="5" s="1"/>
  <c r="D114" i="4" s="1"/>
  <c r="G115" i="3" s="1"/>
  <c r="AV20" i="5"/>
  <c r="AV53" i="5" s="1"/>
  <c r="AR20" i="5"/>
  <c r="AR53" i="5" s="1"/>
  <c r="AP20" i="5"/>
  <c r="AP53" i="5" s="1"/>
  <c r="AN20" i="5"/>
  <c r="AN53" i="5" s="1"/>
  <c r="D97" i="4" s="1"/>
  <c r="H96" i="3" s="1"/>
  <c r="AL20" i="5"/>
  <c r="AL53" i="5" s="1"/>
  <c r="D96" i="4" s="1"/>
  <c r="G95" i="3" s="1"/>
  <c r="AJ20" i="5"/>
  <c r="AJ53" i="5" s="1"/>
  <c r="AF20" i="5"/>
  <c r="AD20" i="5"/>
  <c r="AD53" i="5" s="1"/>
  <c r="Z20" i="5"/>
  <c r="X20" i="5"/>
  <c r="X53" i="5" s="1"/>
  <c r="D83" i="4" s="1"/>
  <c r="G82" i="3" s="1"/>
  <c r="H82" i="3" s="1"/>
  <c r="V20" i="5"/>
  <c r="T20" i="5"/>
  <c r="T53" i="5" s="1"/>
  <c r="D80" i="4" s="1"/>
  <c r="G79" i="3" s="1"/>
  <c r="H79" i="3" s="1"/>
  <c r="R20" i="5"/>
  <c r="P20" i="5"/>
  <c r="P53" i="5" s="1"/>
  <c r="L20" i="5"/>
  <c r="J20" i="5"/>
  <c r="J53" i="5" s="1"/>
  <c r="D68" i="4" s="1"/>
  <c r="G65" i="3" s="1"/>
  <c r="H65" i="3" s="1"/>
  <c r="H20" i="5"/>
  <c r="F20" i="5"/>
  <c r="F53" i="5" s="1"/>
  <c r="BJ19" i="5"/>
  <c r="AT19" i="5"/>
  <c r="AH19" i="5"/>
  <c r="AB19" i="5"/>
  <c r="N19" i="5"/>
  <c r="BL15" i="5"/>
  <c r="BH15" i="5"/>
  <c r="BF15" i="5"/>
  <c r="BF16" i="5" s="1"/>
  <c r="BF54" i="5" s="1"/>
  <c r="BF60" i="5" s="1"/>
  <c r="BD15" i="5"/>
  <c r="BB15" i="5"/>
  <c r="AZ15" i="5"/>
  <c r="AX15" i="5"/>
  <c r="AV15" i="5"/>
  <c r="AR15" i="5"/>
  <c r="AP15" i="5"/>
  <c r="AN15" i="5"/>
  <c r="AL15" i="5"/>
  <c r="AJ15" i="5"/>
  <c r="AF15" i="5"/>
  <c r="AD15" i="5"/>
  <c r="Z15" i="5"/>
  <c r="X15" i="5"/>
  <c r="V15" i="5"/>
  <c r="T15" i="5"/>
  <c r="R15" i="5"/>
  <c r="P15" i="5"/>
  <c r="L15" i="5"/>
  <c r="J15" i="5"/>
  <c r="H15" i="5"/>
  <c r="F15" i="5"/>
  <c r="BJ14" i="5"/>
  <c r="AT14" i="5"/>
  <c r="AH14" i="5"/>
  <c r="AB14" i="5"/>
  <c r="N14" i="5"/>
  <c r="BJ13" i="5"/>
  <c r="AT13" i="5"/>
  <c r="AH13" i="5"/>
  <c r="AB13" i="5"/>
  <c r="N13" i="5"/>
  <c r="BJ12" i="5"/>
  <c r="AT12" i="5"/>
  <c r="AH12" i="5"/>
  <c r="AB12" i="5"/>
  <c r="BN12" i="5" s="1"/>
  <c r="N12" i="5"/>
  <c r="BJ11" i="5"/>
  <c r="AT11" i="5"/>
  <c r="AH11" i="5"/>
  <c r="AB11" i="5"/>
  <c r="N11" i="5"/>
  <c r="BL9" i="5"/>
  <c r="BH9" i="5"/>
  <c r="BH16" i="5" s="1"/>
  <c r="BH54" i="5" s="1"/>
  <c r="BF9" i="5"/>
  <c r="BD9" i="5"/>
  <c r="BD16" i="5" s="1"/>
  <c r="BD54" i="5" s="1"/>
  <c r="BD60" i="5" s="1"/>
  <c r="BB9" i="5"/>
  <c r="AZ9" i="5"/>
  <c r="AZ16" i="5" s="1"/>
  <c r="AZ54" i="5" s="1"/>
  <c r="AX9" i="5"/>
  <c r="AX16" i="5" s="1"/>
  <c r="AV9" i="5"/>
  <c r="AV16" i="5" s="1"/>
  <c r="AR9" i="5"/>
  <c r="AP9" i="5"/>
  <c r="AP16" i="5" s="1"/>
  <c r="AP54" i="5" s="1"/>
  <c r="AP60" i="5" s="1"/>
  <c r="AN9" i="5"/>
  <c r="AL9" i="5"/>
  <c r="AL16" i="5" s="1"/>
  <c r="AL54" i="5" s="1"/>
  <c r="AJ9" i="5"/>
  <c r="AF9" i="5"/>
  <c r="AF16" i="5" s="1"/>
  <c r="AD9" i="5"/>
  <c r="Z9" i="5"/>
  <c r="Z16" i="5" s="1"/>
  <c r="X9" i="5"/>
  <c r="V9" i="5"/>
  <c r="V16" i="5" s="1"/>
  <c r="T9" i="5"/>
  <c r="R9" i="5"/>
  <c r="R16" i="5" s="1"/>
  <c r="P9" i="5"/>
  <c r="L9" i="5"/>
  <c r="L16" i="5" s="1"/>
  <c r="J9" i="5"/>
  <c r="J16" i="5" s="1"/>
  <c r="H9" i="5"/>
  <c r="H16" i="5" s="1"/>
  <c r="F9" i="5"/>
  <c r="BJ8" i="5"/>
  <c r="AT8" i="5"/>
  <c r="AH8" i="5"/>
  <c r="AB8" i="5"/>
  <c r="N8" i="5"/>
  <c r="BN8" i="5" s="1"/>
  <c r="D18" i="4" s="1"/>
  <c r="G15" i="3" s="1"/>
  <c r="H15" i="3" s="1"/>
  <c r="BJ7" i="5"/>
  <c r="AT7" i="5"/>
  <c r="AH7" i="5"/>
  <c r="AB7" i="5"/>
  <c r="N7" i="5"/>
  <c r="BJ6" i="5"/>
  <c r="AT6" i="5"/>
  <c r="AH6" i="5"/>
  <c r="AB6" i="5"/>
  <c r="N6" i="5"/>
  <c r="R54" i="5" l="1"/>
  <c r="R60" i="5" s="1"/>
  <c r="L54" i="5"/>
  <c r="L60" i="5" s="1"/>
  <c r="AZ60" i="5"/>
  <c r="N15" i="5"/>
  <c r="AT15" i="5"/>
  <c r="BN7" i="5"/>
  <c r="T16" i="5"/>
  <c r="AD16" i="5"/>
  <c r="AH16" i="5" s="1"/>
  <c r="AN16" i="5"/>
  <c r="BN11" i="5"/>
  <c r="BJ15" i="5"/>
  <c r="H53" i="5"/>
  <c r="D67" i="4" s="1"/>
  <c r="H64" i="3" s="1"/>
  <c r="R53" i="5"/>
  <c r="D79" i="4" s="1"/>
  <c r="G78" i="3" s="1"/>
  <c r="H78" i="3" s="1"/>
  <c r="Z53" i="5"/>
  <c r="D84" i="4" s="1"/>
  <c r="G83" i="3" s="1"/>
  <c r="H83" i="3" s="1"/>
  <c r="H95" i="3"/>
  <c r="G98" i="3"/>
  <c r="BN22" i="5"/>
  <c r="N26" i="5"/>
  <c r="BN29" i="5"/>
  <c r="BN30" i="5"/>
  <c r="AH31" i="5"/>
  <c r="BN35" i="5"/>
  <c r="AT38" i="5"/>
  <c r="BJ38" i="5"/>
  <c r="BN45" i="5"/>
  <c r="N49" i="5"/>
  <c r="BN49" i="5" s="1"/>
  <c r="AB49" i="5"/>
  <c r="AB52" i="5"/>
  <c r="AH52" i="5"/>
  <c r="N58" i="5"/>
  <c r="J39" i="7"/>
  <c r="AF54" i="5"/>
  <c r="AF60" i="5" s="1"/>
  <c r="BJ59" i="5"/>
  <c r="N9" i="5"/>
  <c r="P16" i="5"/>
  <c r="X16" i="5"/>
  <c r="X54" i="5" s="1"/>
  <c r="X60" i="5" s="1"/>
  <c r="AJ16" i="5"/>
  <c r="AR16" i="5"/>
  <c r="AT16" i="5" s="1"/>
  <c r="BJ9" i="5"/>
  <c r="BL16" i="5"/>
  <c r="BL54" i="5" s="1"/>
  <c r="BL60" i="5" s="1"/>
  <c r="BN13" i="5"/>
  <c r="D25" i="4" s="1"/>
  <c r="H22" i="3" s="1"/>
  <c r="AH15" i="5"/>
  <c r="L53" i="5"/>
  <c r="D69" i="4" s="1"/>
  <c r="G66" i="3" s="1"/>
  <c r="V53" i="5"/>
  <c r="D82" i="4" s="1"/>
  <c r="G81" i="3" s="1"/>
  <c r="H81" i="3" s="1"/>
  <c r="AF53" i="5"/>
  <c r="D89" i="4" s="1"/>
  <c r="H88" i="3" s="1"/>
  <c r="BN24" i="5"/>
  <c r="BN28" i="5"/>
  <c r="BJ31" i="5"/>
  <c r="BN31" i="5" s="1"/>
  <c r="BN33" i="5"/>
  <c r="BN37" i="5"/>
  <c r="N42" i="5"/>
  <c r="AB42" i="5"/>
  <c r="BN42" i="5" s="1"/>
  <c r="AT42" i="5"/>
  <c r="BN47" i="5"/>
  <c r="AH49" i="5"/>
  <c r="BN51" i="5"/>
  <c r="N52" i="5"/>
  <c r="AT52" i="5"/>
  <c r="BH60" i="5"/>
  <c r="BN6" i="5"/>
  <c r="BN14" i="5"/>
  <c r="D27" i="4" s="1"/>
  <c r="H24" i="3" s="1"/>
  <c r="AB15" i="5"/>
  <c r="BN19" i="5"/>
  <c r="BN25" i="5"/>
  <c r="BJ26" i="5"/>
  <c r="BN34" i="5"/>
  <c r="N38" i="5"/>
  <c r="AB38" i="5"/>
  <c r="BJ42" i="5"/>
  <c r="BN44" i="5"/>
  <c r="BN48" i="5"/>
  <c r="BN57" i="5"/>
  <c r="H115" i="3"/>
  <c r="G120" i="3"/>
  <c r="H5" i="3"/>
  <c r="G16" i="3"/>
  <c r="H19" i="3"/>
  <c r="AV54" i="5"/>
  <c r="D62" i="4"/>
  <c r="D75" i="4"/>
  <c r="G74" i="3" s="1"/>
  <c r="AB53" i="5"/>
  <c r="AT53" i="5"/>
  <c r="BN38" i="5"/>
  <c r="T54" i="5"/>
  <c r="T60" i="5" s="1"/>
  <c r="AD54" i="5"/>
  <c r="AN54" i="5"/>
  <c r="AN60" i="5" s="1"/>
  <c r="J54" i="5"/>
  <c r="J60" i="5" s="1"/>
  <c r="AX54" i="5"/>
  <c r="AX60" i="5" s="1"/>
  <c r="BJ53" i="5"/>
  <c r="BN26" i="5"/>
  <c r="AB59" i="5"/>
  <c r="D88" i="4"/>
  <c r="G87" i="3" s="1"/>
  <c r="AH53" i="5"/>
  <c r="P54" i="5"/>
  <c r="AJ54" i="5"/>
  <c r="AR54" i="5"/>
  <c r="AR60" i="5" s="1"/>
  <c r="BN52" i="5"/>
  <c r="AH59" i="5"/>
  <c r="AT9" i="5"/>
  <c r="AH9" i="5"/>
  <c r="F16" i="5"/>
  <c r="BB16" i="5"/>
  <c r="BB54" i="5" s="1"/>
  <c r="BB60" i="5" s="1"/>
  <c r="AB20" i="5"/>
  <c r="AH58" i="5"/>
  <c r="L22" i="7"/>
  <c r="F28" i="7"/>
  <c r="J22" i="7"/>
  <c r="AB9" i="5"/>
  <c r="N20" i="5"/>
  <c r="AT20" i="5"/>
  <c r="BJ20" i="5"/>
  <c r="AB58" i="5"/>
  <c r="F59" i="5"/>
  <c r="N59" i="5" s="1"/>
  <c r="AL59" i="5"/>
  <c r="AL60" i="5" s="1"/>
  <c r="L52" i="7"/>
  <c r="F67" i="7"/>
  <c r="J52" i="7"/>
  <c r="BJ58" i="5"/>
  <c r="AH20" i="5"/>
  <c r="D119" i="4"/>
  <c r="BN58" i="5" l="1"/>
  <c r="BN9" i="5"/>
  <c r="AB16" i="5"/>
  <c r="G84" i="3"/>
  <c r="H54" i="5"/>
  <c r="H60" i="5" s="1"/>
  <c r="V54" i="5"/>
  <c r="V60" i="5" s="1"/>
  <c r="G67" i="3"/>
  <c r="H59" i="3"/>
  <c r="G31" i="3"/>
  <c r="H87" i="3"/>
  <c r="G89" i="3"/>
  <c r="N53" i="5"/>
  <c r="Z54" i="5"/>
  <c r="Z60" i="5" s="1"/>
  <c r="BN15" i="5"/>
  <c r="G121" i="3"/>
  <c r="H120" i="3"/>
  <c r="AH54" i="5"/>
  <c r="AD60" i="5"/>
  <c r="AH60" i="5" s="1"/>
  <c r="BN53" i="5"/>
  <c r="F54" i="5"/>
  <c r="N16" i="5"/>
  <c r="BN16" i="5" s="1"/>
  <c r="AJ60" i="5"/>
  <c r="AT60" i="5" s="1"/>
  <c r="AT54" i="5"/>
  <c r="BJ16" i="5"/>
  <c r="J28" i="7"/>
  <c r="L28" i="7"/>
  <c r="AT59" i="5"/>
  <c r="BN59" i="5" s="1"/>
  <c r="AV60" i="5"/>
  <c r="BJ60" i="5" s="1"/>
  <c r="BJ54" i="5"/>
  <c r="L67" i="7"/>
  <c r="J67" i="7"/>
  <c r="BN20" i="5"/>
  <c r="P60" i="5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98" i="4"/>
  <c r="F97" i="4"/>
  <c r="F96" i="4"/>
  <c r="F95" i="4"/>
  <c r="F94" i="4"/>
  <c r="F93" i="4"/>
  <c r="F89" i="4"/>
  <c r="F88" i="4"/>
  <c r="F84" i="4"/>
  <c r="H84" i="4" s="1"/>
  <c r="F83" i="4"/>
  <c r="F82" i="4"/>
  <c r="F81" i="4"/>
  <c r="F79" i="4"/>
  <c r="F78" i="4"/>
  <c r="F77" i="4"/>
  <c r="F76" i="4"/>
  <c r="F75" i="4"/>
  <c r="F74" i="4"/>
  <c r="F69" i="4"/>
  <c r="F68" i="4"/>
  <c r="F67" i="4"/>
  <c r="F66" i="4"/>
  <c r="F65" i="4"/>
  <c r="F64" i="4"/>
  <c r="F63" i="4"/>
  <c r="F62" i="4"/>
  <c r="F57" i="4"/>
  <c r="F56" i="4"/>
  <c r="F55" i="4"/>
  <c r="F54" i="4"/>
  <c r="F53" i="4"/>
  <c r="F52" i="4"/>
  <c r="F51" i="4"/>
  <c r="F50" i="4"/>
  <c r="F49" i="4"/>
  <c r="F48" i="4"/>
  <c r="F45" i="4"/>
  <c r="F44" i="4"/>
  <c r="F43" i="4"/>
  <c r="F42" i="4"/>
  <c r="F41" i="4"/>
  <c r="G124" i="3" l="1"/>
  <c r="G126" i="3"/>
  <c r="G33" i="3"/>
  <c r="AB54" i="5"/>
  <c r="AB60" i="5"/>
  <c r="F119" i="4"/>
  <c r="N54" i="5"/>
  <c r="F60" i="5"/>
  <c r="N60" i="5" s="1"/>
  <c r="BN60" i="5" s="1"/>
  <c r="F33" i="4"/>
  <c r="F32" i="4"/>
  <c r="F31" i="4"/>
  <c r="H31" i="4" s="1"/>
  <c r="H30" i="4"/>
  <c r="F29" i="4"/>
  <c r="H29" i="4" s="1"/>
  <c r="F27" i="4"/>
  <c r="H27" i="4" s="1"/>
  <c r="F25" i="4"/>
  <c r="F23" i="4"/>
  <c r="F22" i="4"/>
  <c r="H22" i="4" s="1"/>
  <c r="F18" i="4"/>
  <c r="H18" i="4" s="1"/>
  <c r="F17" i="4"/>
  <c r="H17" i="4" s="1"/>
  <c r="F16" i="4"/>
  <c r="H16" i="4" s="1"/>
  <c r="F14" i="4"/>
  <c r="H14" i="4" s="1"/>
  <c r="F12" i="4"/>
  <c r="H12" i="4" s="1"/>
  <c r="F8" i="4"/>
  <c r="F7" i="4"/>
  <c r="H7" i="4" s="1"/>
  <c r="H121" i="4"/>
  <c r="H114" i="4"/>
  <c r="H111" i="4"/>
  <c r="H110" i="4"/>
  <c r="H109" i="4"/>
  <c r="H108" i="4"/>
  <c r="H107" i="4"/>
  <c r="H105" i="4"/>
  <c r="H104" i="4"/>
  <c r="H103" i="4"/>
  <c r="H101" i="4"/>
  <c r="H100" i="4"/>
  <c r="H93" i="4"/>
  <c r="H92" i="4"/>
  <c r="H91" i="4"/>
  <c r="F90" i="4"/>
  <c r="D90" i="4"/>
  <c r="H88" i="4"/>
  <c r="H87" i="4"/>
  <c r="H86" i="4"/>
  <c r="H76" i="4"/>
  <c r="H72" i="4"/>
  <c r="H71" i="4"/>
  <c r="H63" i="4"/>
  <c r="H56" i="4"/>
  <c r="H55" i="4"/>
  <c r="H49" i="4"/>
  <c r="H45" i="4"/>
  <c r="H41" i="4"/>
  <c r="H40" i="4"/>
  <c r="H39" i="4"/>
  <c r="H38" i="4"/>
  <c r="H36" i="4"/>
  <c r="H34" i="4"/>
  <c r="H21" i="4"/>
  <c r="D20" i="4"/>
  <c r="H10" i="4"/>
  <c r="H9" i="4"/>
  <c r="G129" i="3" l="1"/>
  <c r="BN54" i="5"/>
  <c r="H97" i="4"/>
  <c r="H115" i="4"/>
  <c r="H82" i="4"/>
  <c r="H106" i="4"/>
  <c r="D99" i="4"/>
  <c r="H116" i="4"/>
  <c r="H113" i="4"/>
  <c r="H117" i="4"/>
  <c r="H75" i="4"/>
  <c r="H51" i="4"/>
  <c r="D70" i="4"/>
  <c r="H66" i="4"/>
  <c r="D85" i="4"/>
  <c r="H78" i="4"/>
  <c r="H23" i="4"/>
  <c r="H48" i="4"/>
  <c r="H62" i="4"/>
  <c r="H89" i="4"/>
  <c r="H25" i="4"/>
  <c r="F58" i="4"/>
  <c r="H52" i="4"/>
  <c r="H67" i="4"/>
  <c r="H79" i="4"/>
  <c r="H83" i="4"/>
  <c r="H95" i="4"/>
  <c r="H90" i="4"/>
  <c r="H53" i="4"/>
  <c r="H64" i="4"/>
  <c r="D58" i="4"/>
  <c r="H50" i="4"/>
  <c r="H102" i="4"/>
  <c r="H42" i="4"/>
  <c r="H57" i="4"/>
  <c r="H96" i="4"/>
  <c r="D35" i="4"/>
  <c r="D37" i="4" s="1"/>
  <c r="H112" i="4"/>
  <c r="H32" i="4"/>
  <c r="F35" i="4"/>
  <c r="F20" i="4"/>
  <c r="H20" i="4" s="1"/>
  <c r="H8" i="4"/>
  <c r="F99" i="4"/>
  <c r="F70" i="4"/>
  <c r="H99" i="4" l="1"/>
  <c r="H58" i="4"/>
  <c r="D120" i="4"/>
  <c r="D122" i="4" s="1"/>
  <c r="D123" i="4" s="1"/>
  <c r="H35" i="4"/>
  <c r="F37" i="4"/>
  <c r="F33" i="3" s="1"/>
  <c r="M33" i="3" s="1"/>
  <c r="H119" i="4"/>
  <c r="F120" i="4"/>
  <c r="H70" i="4"/>
  <c r="H33" i="3" l="1"/>
  <c r="J33" i="3"/>
  <c r="H37" i="4"/>
  <c r="H120" i="4"/>
  <c r="F89" i="3"/>
  <c r="M89" i="3" s="1"/>
  <c r="D89" i="3"/>
  <c r="F80" i="4"/>
  <c r="F67" i="3"/>
  <c r="M67" i="3" s="1"/>
  <c r="J89" i="3" l="1"/>
  <c r="H89" i="3"/>
  <c r="J67" i="3"/>
  <c r="H67" i="3"/>
  <c r="H80" i="4"/>
  <c r="F85" i="4"/>
  <c r="C84" i="3"/>
  <c r="D31" i="3"/>
  <c r="D67" i="3"/>
  <c r="D84" i="3"/>
  <c r="D98" i="3"/>
  <c r="E84" i="3"/>
  <c r="E67" i="3"/>
  <c r="C67" i="3"/>
  <c r="H85" i="4" l="1"/>
  <c r="F122" i="4"/>
  <c r="M55" i="3"/>
  <c r="E89" i="3"/>
  <c r="C121" i="3" l="1"/>
  <c r="E121" i="3"/>
  <c r="J55" i="3"/>
  <c r="F121" i="3"/>
  <c r="M121" i="3" s="1"/>
  <c r="F123" i="4"/>
  <c r="H122" i="4"/>
  <c r="C98" i="3"/>
  <c r="E98" i="3"/>
  <c r="E124" i="3" s="1"/>
  <c r="F98" i="3"/>
  <c r="M98" i="3" s="1"/>
  <c r="J121" i="3" l="1"/>
  <c r="H121" i="3"/>
  <c r="J98" i="3"/>
  <c r="H98" i="3"/>
  <c r="F84" i="3"/>
  <c r="E31" i="3"/>
  <c r="M31" i="3"/>
  <c r="C31" i="3"/>
  <c r="F16" i="3"/>
  <c r="M16" i="3" s="1"/>
  <c r="C89" i="3"/>
  <c r="C124" i="3" s="1"/>
  <c r="C16" i="3"/>
  <c r="D121" i="3" l="1"/>
  <c r="D124" i="3"/>
  <c r="M84" i="3"/>
  <c r="F124" i="3"/>
  <c r="M124" i="3" s="1"/>
  <c r="H16" i="3"/>
  <c r="J16" i="3"/>
  <c r="J84" i="3"/>
  <c r="H84" i="3"/>
  <c r="H31" i="3"/>
  <c r="J31" i="3"/>
  <c r="C126" i="3"/>
  <c r="F126" i="3"/>
  <c r="M126" i="3" s="1"/>
  <c r="D16" i="3"/>
  <c r="E16" i="3"/>
  <c r="C33" i="3" l="1"/>
  <c r="C129" i="3"/>
  <c r="H124" i="3"/>
  <c r="J124" i="3"/>
  <c r="F129" i="3"/>
  <c r="M129" i="3" s="1"/>
  <c r="J126" i="3"/>
  <c r="H126" i="3"/>
  <c r="E126" i="3"/>
  <c r="E33" i="3" l="1"/>
  <c r="E129" i="3"/>
  <c r="H129" i="3"/>
  <c r="J129" i="3"/>
  <c r="D126" i="3"/>
  <c r="D33" i="3" l="1"/>
  <c r="D12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Kermit</author>
  </authors>
  <commentList>
    <comment ref="B20" authorId="0" shapeId="0" xr:uid="{E4176CF2-A9E2-41B1-BDCA-6FED7D83D166}">
      <text>
        <r>
          <rPr>
            <b/>
            <sz val="9"/>
            <color indexed="81"/>
            <rFont val="Tahoma"/>
            <family val="2"/>
          </rPr>
          <t>Kermit:</t>
        </r>
        <r>
          <rPr>
            <sz val="9"/>
            <color indexed="81"/>
            <rFont val="Tahoma"/>
            <family val="2"/>
          </rPr>
          <t xml:space="preserve">
local leagues
</t>
        </r>
      </text>
    </comment>
    <comment ref="L48" authorId="0" shapeId="0" xr:uid="{9F75B983-6EDA-4010-8AF4-84EB4FB9E475}">
      <text>
        <r>
          <rPr>
            <b/>
            <sz val="9"/>
            <color indexed="81"/>
            <rFont val="Tahoma"/>
            <family val="2"/>
          </rPr>
          <t>Kermit:</t>
        </r>
        <r>
          <rPr>
            <sz val="9"/>
            <color indexed="81"/>
            <rFont val="Tahoma"/>
            <family val="2"/>
          </rPr>
          <t xml:space="preserve">
20 / 21: ($938.58*12=$11,263)-($105.55*8)-(101*4)</t>
        </r>
      </text>
    </comment>
    <comment ref="B53" authorId="0" shapeId="0" xr:uid="{2BE4C21A-30A8-4007-AAE8-8B0F34C3BB05}">
      <text>
        <r>
          <rPr>
            <b/>
            <sz val="9"/>
            <color indexed="81"/>
            <rFont val="Tahoma"/>
            <family val="2"/>
          </rPr>
          <t>Kermit:</t>
        </r>
        <r>
          <rPr>
            <sz val="9"/>
            <color indexed="81"/>
            <rFont val="Tahoma"/>
            <family val="2"/>
          </rPr>
          <t xml:space="preserve">
Zoom
</t>
        </r>
      </text>
    </comment>
    <comment ref="F118" authorId="0" shapeId="0" xr:uid="{E2AC8D9D-77D0-4C13-8200-3C82C87187BF}">
      <text>
        <r>
          <rPr>
            <b/>
            <sz val="9"/>
            <color indexed="81"/>
            <rFont val="Tahoma"/>
            <family val="2"/>
          </rPr>
          <t>Kermit:</t>
        </r>
        <r>
          <rPr>
            <sz val="9"/>
            <color indexed="81"/>
            <rFont val="Tahoma"/>
            <family val="2"/>
          </rPr>
          <t xml:space="preserve">
$3,500???
Different than Budget vs Actual in previous tab</t>
        </r>
      </text>
    </comment>
  </commentList>
</comments>
</file>

<file path=xl/sharedStrings.xml><?xml version="1.0" encoding="utf-8"?>
<sst xmlns="http://schemas.openxmlformats.org/spreadsheetml/2006/main" count="654" uniqueCount="403">
  <si>
    <t>Income</t>
  </si>
  <si>
    <t>4070 Legacies and Bequests</t>
  </si>
  <si>
    <t>4140 Gifts in Kind</t>
  </si>
  <si>
    <t>Total Contributed Income</t>
  </si>
  <si>
    <t xml:space="preserve">5210 Membership Dues </t>
  </si>
  <si>
    <t>5220 Member Assessments - PMP</t>
  </si>
  <si>
    <t>5310 Interest on Savings</t>
  </si>
  <si>
    <t xml:space="preserve">5360 Other Investment Income </t>
  </si>
  <si>
    <t>5440 Gross Sales - Inventory</t>
  </si>
  <si>
    <t>Expenses</t>
  </si>
  <si>
    <t>7220 Salaries and Wages</t>
  </si>
  <si>
    <t>7250 Payroll Taxes</t>
  </si>
  <si>
    <t>7260 Workmans' Comp Insurance</t>
  </si>
  <si>
    <t>7320 Employee Benefit - Non-pension</t>
  </si>
  <si>
    <t>7520 Accounting Fees</t>
  </si>
  <si>
    <t>8110 Supplies</t>
  </si>
  <si>
    <t>8130 Telephone and Telecomm</t>
  </si>
  <si>
    <t>8140 Postage, Shipping, and Delivery</t>
  </si>
  <si>
    <t xml:space="preserve">8210 Rent and Parking </t>
  </si>
  <si>
    <t>8520 Insurance</t>
  </si>
  <si>
    <t>8530 Membership Dues</t>
  </si>
  <si>
    <t xml:space="preserve">8540 Staff Development </t>
  </si>
  <si>
    <t>8560 Outside Computer Services</t>
  </si>
  <si>
    <t>8670 Organizational (Corp) Expenses</t>
  </si>
  <si>
    <t xml:space="preserve">  General  Office Totals</t>
  </si>
  <si>
    <t xml:space="preserve">  Program - Action</t>
  </si>
  <si>
    <t xml:space="preserve">Class 101 - Coalitions </t>
  </si>
  <si>
    <t>Class 102 - Committee - Action</t>
  </si>
  <si>
    <t xml:space="preserve">Class 106 - Legislative Report </t>
  </si>
  <si>
    <t>Class 109 - Legislative Process Day</t>
  </si>
  <si>
    <t xml:space="preserve">  Program Action Totals</t>
  </si>
  <si>
    <t xml:space="preserve">  Program - Education</t>
  </si>
  <si>
    <t>Class 209 - Study committee operations</t>
  </si>
  <si>
    <t>Class 301 - VS - Civic Education</t>
  </si>
  <si>
    <t xml:space="preserve">Class 302 - VS - Forums </t>
  </si>
  <si>
    <t>Class 303 - VS - Internet</t>
  </si>
  <si>
    <t xml:space="preserve">Class 304 - VS - Mock Election </t>
  </si>
  <si>
    <t>Class 306 - VS - Speakers' Kit</t>
  </si>
  <si>
    <t>Class 308 - VS - Voters' Guides</t>
  </si>
  <si>
    <t xml:space="preserve">Class 311 - VS - Spanish Support </t>
  </si>
  <si>
    <t xml:space="preserve">  Program - Education Totals </t>
  </si>
  <si>
    <t xml:space="preserve">  Program - Lobbying </t>
  </si>
  <si>
    <t xml:space="preserve">Class 401 - Direct Lobbying </t>
  </si>
  <si>
    <t xml:space="preserve">Class 402 - Grassroots Lobbying </t>
  </si>
  <si>
    <t xml:space="preserve">  Program - Lobbying Totals </t>
  </si>
  <si>
    <t xml:space="preserve">  Support - Fundraising</t>
  </si>
  <si>
    <t xml:space="preserve">Class 501 - Committee Development </t>
  </si>
  <si>
    <t xml:space="preserve">Class 502 - Dev - Grants </t>
  </si>
  <si>
    <t xml:space="preserve">Class 503 - Dev- Direct Mail Member </t>
  </si>
  <si>
    <t>Class 504 - Dev - Direct Mail Nonmember</t>
  </si>
  <si>
    <t>Class 515 - Dev - Biennial Report</t>
  </si>
  <si>
    <t xml:space="preserve">  Support - Fundraising Totals  </t>
  </si>
  <si>
    <t xml:space="preserve">  Support - Management </t>
  </si>
  <si>
    <t>Class 601 - Board</t>
  </si>
  <si>
    <t>Class 603 - Budget</t>
  </si>
  <si>
    <t>Class 604 - HR</t>
  </si>
  <si>
    <t>Class 605 - Committee - Member Agreement</t>
  </si>
  <si>
    <t>Class 606 - Committee - Membership</t>
  </si>
  <si>
    <t xml:space="preserve">Class 607 - Committee - Nominating </t>
  </si>
  <si>
    <t>Class 608 - Committee - Outreach &amp; PR</t>
  </si>
  <si>
    <t xml:space="preserve">Class 609 - Committee - Tech Support </t>
  </si>
  <si>
    <t>Class 610 - Liaison / Field Service</t>
  </si>
  <si>
    <t xml:space="preserve">Class 612 - Local League Training &amp; Support </t>
  </si>
  <si>
    <t xml:space="preserve">Class 613 - LWVOR Conv / Council </t>
  </si>
  <si>
    <t xml:space="preserve">Class 615 - President </t>
  </si>
  <si>
    <t xml:space="preserve">Class 617 - Voter Newsletter </t>
  </si>
  <si>
    <t xml:space="preserve">Class 620 - PMP to LWVUS for MAL </t>
  </si>
  <si>
    <t>Class 623 - 100th Anniversary</t>
  </si>
  <si>
    <t xml:space="preserve">  Support - Management Totals </t>
  </si>
  <si>
    <t xml:space="preserve">Total Expenses </t>
  </si>
  <si>
    <t>Net Income</t>
  </si>
  <si>
    <t>4010 Individual Contributions (IC):</t>
  </si>
  <si>
    <t>8220 Utilities  &amp; Cleaning</t>
  </si>
  <si>
    <t>Class 105 - Advocacy Support</t>
  </si>
  <si>
    <t>Class 110 - Redistricting Advocacy</t>
  </si>
  <si>
    <t>Class 305 - VS - Outreach</t>
  </si>
  <si>
    <t>Draw from assets</t>
  </si>
  <si>
    <t>Comments</t>
  </si>
  <si>
    <t>Actual Income &amp; Expenses</t>
  </si>
  <si>
    <t xml:space="preserve">
Budgets
</t>
  </si>
  <si>
    <t>Adopted
2019-2020</t>
  </si>
  <si>
    <t>Correct line placement for Vernier</t>
  </si>
  <si>
    <t>From Members-at-Large</t>
  </si>
  <si>
    <t>PMP from local Leagues</t>
  </si>
  <si>
    <t>Total Earned Revenue</t>
  </si>
  <si>
    <t>4410 Corporate Matching</t>
  </si>
  <si>
    <t xml:space="preserve">      4010 (IC) - Member</t>
  </si>
  <si>
    <t xml:space="preserve">      4010  (IC)- Non-Member</t>
  </si>
  <si>
    <t xml:space="preserve">      4010 (IC) - Business </t>
  </si>
  <si>
    <t>5810 Special Events (SE)</t>
  </si>
  <si>
    <t xml:space="preserve">      5810 (SE) - Fall Workshop</t>
  </si>
  <si>
    <t xml:space="preserve">      5810 (SE) - Day at Legislature</t>
  </si>
  <si>
    <t xml:space="preserve">      5810 (SE) - Legislative Process Day</t>
  </si>
  <si>
    <t>Biocides ongoing, print &amp; mailing</t>
  </si>
  <si>
    <t>OCSS Conference registration</t>
  </si>
  <si>
    <t>Voters' Pamphlet stmts, eg SJR18</t>
  </si>
  <si>
    <t>Class 506 - Donor mgmt software -LGL</t>
  </si>
  <si>
    <t>Little green light,  higher monthly fee</t>
  </si>
  <si>
    <t xml:space="preserve">4420 Grant from LWVUS </t>
  </si>
  <si>
    <t>4230 Foundation &amp; Trusts Grants</t>
  </si>
  <si>
    <t xml:space="preserve">Contributed Income </t>
  </si>
  <si>
    <t>Earned Revenue</t>
  </si>
  <si>
    <t xml:space="preserve">Activities </t>
  </si>
  <si>
    <t>2019-2020
(to April 2020)</t>
  </si>
  <si>
    <t xml:space="preserve">      5810 (SE)- LWVOR Conv / Council</t>
  </si>
  <si>
    <t xml:space="preserve">Class 103 -Day at Legislature </t>
  </si>
  <si>
    <t>Event</t>
  </si>
  <si>
    <t>Class 313 - VS - staff support</t>
  </si>
  <si>
    <t>VG format, LL orders, Vote411 (excludes ME)</t>
  </si>
  <si>
    <t>Total Income</t>
  </si>
  <si>
    <t>contributed &amp; earned</t>
  </si>
  <si>
    <t>2018-2019 
(to April 2019)</t>
  </si>
  <si>
    <t xml:space="preserve">      4010 (IC) - Special purpose</t>
  </si>
  <si>
    <t xml:space="preserve">      5810 (SE) - 100th Anniversary</t>
  </si>
  <si>
    <t xml:space="preserve">Class 104 - Fall Workshop </t>
  </si>
  <si>
    <t>not scheduled in even years</t>
  </si>
  <si>
    <t>Class 204 - Study - Hard Rock Mining</t>
  </si>
  <si>
    <t>Completed study</t>
  </si>
  <si>
    <t>Class 210 - Study - Cybersecurity</t>
  </si>
  <si>
    <t xml:space="preserve"> General Office</t>
  </si>
  <si>
    <t>not in even (election) years</t>
  </si>
  <si>
    <t>higher expense for Convention</t>
  </si>
  <si>
    <t>LWV Vote411 annual subscription</t>
  </si>
  <si>
    <t>$50K received May 2019</t>
  </si>
  <si>
    <t>32 &amp; 5 (one-half) MALs</t>
  </si>
  <si>
    <t>YTD Actual</t>
  </si>
  <si>
    <t>Annual Budget</t>
  </si>
  <si>
    <t>Percentage</t>
  </si>
  <si>
    <t xml:space="preserve">    Contributed Income </t>
  </si>
  <si>
    <t>4010 Individual Contribution - Member</t>
  </si>
  <si>
    <t>4010 Individual Contribution - Non-Member</t>
  </si>
  <si>
    <t>4010 Individual Contribution - Biennial Report</t>
  </si>
  <si>
    <t>4010 Individual Contribution - Redistricting Adv</t>
  </si>
  <si>
    <t xml:space="preserve">4010 Individual Contribution - Business </t>
  </si>
  <si>
    <t>4015 Local League Contributions</t>
  </si>
  <si>
    <t>4210 Corporate Grants &amp; Sponsorships</t>
  </si>
  <si>
    <t>4230 Foundation and Trusts Grants</t>
  </si>
  <si>
    <t>4410 Corporate Matching Contributions</t>
  </si>
  <si>
    <t xml:space="preserve">4420 Contrib from affiliated org </t>
  </si>
  <si>
    <t xml:space="preserve">  Earned Revenue</t>
  </si>
  <si>
    <t>5220 Member Assessments - Communications</t>
  </si>
  <si>
    <t>5320 Dividends &amp; interest - securities</t>
  </si>
  <si>
    <t xml:space="preserve">5360 Unrealized gains </t>
  </si>
  <si>
    <t>5810 Special Event - Fall Workshop</t>
  </si>
  <si>
    <t>5810 Special Event - Day at Legislature</t>
  </si>
  <si>
    <t xml:space="preserve">5810 Special Event - 100th Anniversary </t>
  </si>
  <si>
    <t xml:space="preserve">  Total Income </t>
  </si>
  <si>
    <t xml:space="preserve">  General Office</t>
  </si>
  <si>
    <t>7530 Legal Fees</t>
  </si>
  <si>
    <t>7540 Professional Fees</t>
  </si>
  <si>
    <t xml:space="preserve">8220 Utilities </t>
  </si>
  <si>
    <t xml:space="preserve">  Activities </t>
  </si>
  <si>
    <t xml:space="preserve">Class 103 - Event - Day at Legislature </t>
  </si>
  <si>
    <t>Class 104 - Fall Workshop</t>
  </si>
  <si>
    <t xml:space="preserve">Class 105 - Action Support </t>
  </si>
  <si>
    <t xml:space="preserve">Class 110 - Redistricting Advocacy </t>
  </si>
  <si>
    <t>Class 210 - Study - CyberSecurity</t>
  </si>
  <si>
    <t>Class 305 - VS - PR</t>
  </si>
  <si>
    <t>Class 313 - VS - Voters' Guide Coordinator</t>
  </si>
  <si>
    <t>Class 506 - Donor mgt software</t>
  </si>
  <si>
    <t>Class 614 - LWVUS Conv / Council Delegates</t>
  </si>
  <si>
    <t xml:space="preserve"> Support- Mgt including General Office </t>
  </si>
  <si>
    <t>5810 Special Event - LWVOR Council/Convention</t>
  </si>
  <si>
    <t>5810 Special Event - Legislative Process Day</t>
  </si>
  <si>
    <t>(100 Program-Action)</t>
  </si>
  <si>
    <t>110 Redistricting advocacy</t>
  </si>
  <si>
    <t>Total 100 Program-Action</t>
  </si>
  <si>
    <t>(200 Program Education)</t>
  </si>
  <si>
    <t>210 - Cybersecurity study</t>
  </si>
  <si>
    <t>313 VS - Voter Serv Coordinator</t>
  </si>
  <si>
    <t>Total 200 Program Education</t>
  </si>
  <si>
    <t>(400 Program-lobbying)</t>
  </si>
  <si>
    <t>402 Grassroots Lobbying</t>
  </si>
  <si>
    <t>Total 400 Program-lobbying</t>
  </si>
  <si>
    <t>(500 Support-Fundraising)</t>
  </si>
  <si>
    <t>503 Dev-Direct Mail-Mbr</t>
  </si>
  <si>
    <t>504 Dev-Direct Mail-nonmbr</t>
  </si>
  <si>
    <t>506 Dev mgt software</t>
  </si>
  <si>
    <t>511 Dev-Unsolicited Member</t>
  </si>
  <si>
    <t>512 Dev-Unsolicited Nonmbr</t>
  </si>
  <si>
    <t>Total 500 Support-Fundraising</t>
  </si>
  <si>
    <t>(600 Support-Management)</t>
  </si>
  <si>
    <t>611 General Office</t>
  </si>
  <si>
    <t>618 PMP</t>
  </si>
  <si>
    <t>623 100th Anniversary</t>
  </si>
  <si>
    <t>624 LWVORAF support</t>
  </si>
  <si>
    <t>Total 600 Support-Management</t>
  </si>
  <si>
    <t>Unclassified</t>
  </si>
  <si>
    <t>TOTAL</t>
  </si>
  <si>
    <t>Ordinary Income/Expense</t>
  </si>
  <si>
    <t>4 · Contributed Income</t>
  </si>
  <si>
    <t>4010 · Individual contribution</t>
  </si>
  <si>
    <t>4210 · Corporate grants &amp; sponsorships</t>
  </si>
  <si>
    <t>Total 4 · Contributed Income</t>
  </si>
  <si>
    <t>5 · Earned Revenue</t>
  </si>
  <si>
    <t>5210 · Membership Dues</t>
  </si>
  <si>
    <t>5220 · Member Assessments</t>
  </si>
  <si>
    <t>5310 · Interest on savings</t>
  </si>
  <si>
    <t>Total 5 · Earned Revenue</t>
  </si>
  <si>
    <t>Expense</t>
  </si>
  <si>
    <t>7000 · Grant &amp; contract expense</t>
  </si>
  <si>
    <t>7020 · Grants to other organizations</t>
  </si>
  <si>
    <t>Total 7000 · Grant &amp; contract expense</t>
  </si>
  <si>
    <t>7200 · Salaries &amp; related expenses</t>
  </si>
  <si>
    <t>7220 · Salaries &amp; wages</t>
  </si>
  <si>
    <t>7250 · Payroll taxes</t>
  </si>
  <si>
    <t>Total 7200 · Salaries &amp; related expenses</t>
  </si>
  <si>
    <t>7500 · Contract Services</t>
  </si>
  <si>
    <t>7520 · Accounting Fees</t>
  </si>
  <si>
    <t>Total 7500 · Contract Services</t>
  </si>
  <si>
    <t>8100 · Nonpersonnel expenses</t>
  </si>
  <si>
    <t>8110 · Supplies</t>
  </si>
  <si>
    <t>8130 · Telephone &amp; telecomm</t>
  </si>
  <si>
    <t>8140 · Postage, shipping, delivery</t>
  </si>
  <si>
    <t>Total 8100 · Nonpersonnel expenses</t>
  </si>
  <si>
    <t>8200 · Facility &amp; equipment expenses</t>
  </si>
  <si>
    <t>8210 · Rent &amp; parking</t>
  </si>
  <si>
    <t>8220 · Utilities</t>
  </si>
  <si>
    <t>Total 8200 · Facility &amp; equipment expenses</t>
  </si>
  <si>
    <t>8500 · Other expenses</t>
  </si>
  <si>
    <t>8560 · Outside computer services</t>
  </si>
  <si>
    <t>8570 · Advertising</t>
  </si>
  <si>
    <t>Total 8500 · Other expenses</t>
  </si>
  <si>
    <t>8600 · Business Expenses</t>
  </si>
  <si>
    <t>8670 · Organizational (corp) expenses</t>
  </si>
  <si>
    <t>Total 8600 · Business Expenses</t>
  </si>
  <si>
    <t>Total Expense</t>
  </si>
  <si>
    <t>Net Ordinary Income</t>
  </si>
  <si>
    <t>Note 1</t>
  </si>
  <si>
    <t>Note 2</t>
  </si>
  <si>
    <t>Note 3</t>
  </si>
  <si>
    <t>Class 624 - LWVORAF Support</t>
  </si>
  <si>
    <t>$ Change</t>
  </si>
  <si>
    <t>% Change</t>
  </si>
  <si>
    <t>ASSETS</t>
  </si>
  <si>
    <t>Current Assets</t>
  </si>
  <si>
    <t>Checking/Savings</t>
  </si>
  <si>
    <t>101010 · Pioneer Trust Checking - LWVOR</t>
  </si>
  <si>
    <t>101050 · MaPs LWVOR checking</t>
  </si>
  <si>
    <t>101055 · MaPs LWVOR Savings</t>
  </si>
  <si>
    <t>1081 · CDs - Temp Restricted</t>
  </si>
  <si>
    <t>Total Checking/Savings</t>
  </si>
  <si>
    <t>Other Current Assets</t>
  </si>
  <si>
    <t>1030 · Paypal</t>
  </si>
  <si>
    <t>1450 · Prepaid operating exp</t>
  </si>
  <si>
    <t>145010 · Returned Letter Account</t>
  </si>
  <si>
    <t>Total 1450 · Prepaid operating exp</t>
  </si>
  <si>
    <t>1510 · Marketable securities - operate</t>
  </si>
  <si>
    <t>15101 · Treasury bills</t>
  </si>
  <si>
    <t>15104 · Stocks</t>
  </si>
  <si>
    <t>Total 1510 · Marketable securities - operate</t>
  </si>
  <si>
    <t>Total Other Current Assets</t>
  </si>
  <si>
    <t>Total Current Assets</t>
  </si>
  <si>
    <t>Other Assets</t>
  </si>
  <si>
    <t>1810 · Other long-term assets</t>
  </si>
  <si>
    <t>1811 · Annabel Kitzhaber Endowment Fun</t>
  </si>
  <si>
    <t>Total 1810 · Other long-term assets</t>
  </si>
  <si>
    <t>Total Other Assets</t>
  </si>
  <si>
    <t>TOTAL ASSETS</t>
  </si>
  <si>
    <t>LIABILITIES &amp; EQUITY</t>
  </si>
  <si>
    <t>Liabilities</t>
  </si>
  <si>
    <t>Current Liabilities</t>
  </si>
  <si>
    <t>Accounts Payable</t>
  </si>
  <si>
    <t>2010 · Accounts payable</t>
  </si>
  <si>
    <t>Total Accounts Payable</t>
  </si>
  <si>
    <t>Other Current Liabilities</t>
  </si>
  <si>
    <t>2120 · Accrued leave</t>
  </si>
  <si>
    <t>2130 · Accrued payroll taxes</t>
  </si>
  <si>
    <t>Total Other Current Liabilities</t>
  </si>
  <si>
    <t>Total Current Liabilities</t>
  </si>
  <si>
    <t>Long Term Liabilities</t>
  </si>
  <si>
    <t>2910 · Custodial funds</t>
  </si>
  <si>
    <t>291005 · Clackamas LLEF</t>
  </si>
  <si>
    <t>291010 · Coos LLEF</t>
  </si>
  <si>
    <t>291015 · Corvallis LLEF</t>
  </si>
  <si>
    <t>291020 · Curry LLEF</t>
  </si>
  <si>
    <t>291030 · Klamath LLEF</t>
  </si>
  <si>
    <t>291040 · Lincoln LLEF</t>
  </si>
  <si>
    <t>291045 · Marion-Polk LLEF</t>
  </si>
  <si>
    <t>291055 · Umpqua Valley LLEF</t>
  </si>
  <si>
    <t>Total 2910 · Custodial funds</t>
  </si>
  <si>
    <t>Total Long Term Liabilities</t>
  </si>
  <si>
    <t>Total Liabilities</t>
  </si>
  <si>
    <t>Equity</t>
  </si>
  <si>
    <t>3010 · Unrestricted(retained earnings)</t>
  </si>
  <si>
    <t>3011 · Transfer to/(from) unrestricted</t>
  </si>
  <si>
    <t>3022 · Board Designated - State Units</t>
  </si>
  <si>
    <t>302220 · W Umatilla MAL</t>
  </si>
  <si>
    <t>302230 · Washington County Unit</t>
  </si>
  <si>
    <t>Total 3022 · Board Designated - State Units</t>
  </si>
  <si>
    <t>3030 · Operating Reserve</t>
  </si>
  <si>
    <t>3110 · Use restricted net assets</t>
  </si>
  <si>
    <t>3120 · Time restricted net assets</t>
  </si>
  <si>
    <t>3210 · Perm restricted net assets</t>
  </si>
  <si>
    <t>Total Equity</t>
  </si>
  <si>
    <t>TOTAL LIABILITIES &amp; EQUITY</t>
  </si>
  <si>
    <t>101 Coalitions</t>
  </si>
  <si>
    <t>106 Legislative Report</t>
  </si>
  <si>
    <t>401  Direct Lobbying</t>
  </si>
  <si>
    <t>617 Voter Newsletter</t>
  </si>
  <si>
    <t>4410 · Corporate Matching Contribs</t>
  </si>
  <si>
    <t>7530 · Legal Fees</t>
  </si>
  <si>
    <t>8170 · Printing &amp; copying</t>
  </si>
  <si>
    <t>8530 · Membership dues</t>
  </si>
  <si>
    <t>8590 · Other costs</t>
  </si>
  <si>
    <t xml:space="preserve">Note 1:  Balance of $10,000 grants from LWVUS and LWVEF received in 2019 for redistricting advocacy. </t>
  </si>
  <si>
    <t>304 VS-Youth Activites</t>
  </si>
  <si>
    <t>305 Voter Service Outreach</t>
  </si>
  <si>
    <t>308 VS-Voters Guide</t>
  </si>
  <si>
    <t>8150 · Mailing services</t>
  </si>
  <si>
    <t>4010 Individual Contribution - VS Outreach</t>
  </si>
  <si>
    <t>Note 4</t>
  </si>
  <si>
    <t>Note 4: Electronic Contributions, e.g. via Paypal, Network For Good, appear as nonmember contributions.</t>
  </si>
  <si>
    <t>Note 5</t>
  </si>
  <si>
    <t>Note 6</t>
  </si>
  <si>
    <t>Note6:  Oregon form CT12 for FY1819</t>
  </si>
  <si>
    <t>Note 7</t>
  </si>
  <si>
    <t>Note 7:  Facebook ads for redistricting.</t>
  </si>
  <si>
    <t>Note 8</t>
  </si>
  <si>
    <t>Note 8: Percentage calculated from study committee budget.</t>
  </si>
  <si>
    <t>311 VS - Spanish Support</t>
  </si>
  <si>
    <t>7540 · Professional fees</t>
  </si>
  <si>
    <t xml:space="preserve">                 anonymous fund and has been reclassified as non-member donation </t>
  </si>
  <si>
    <t>Note 5: $1,000 grant from OCF received 9/14/2020 was from a donor-advised</t>
  </si>
  <si>
    <t>Note 3:  Rent was adjusted for non-profit property tax exemption in October.</t>
  </si>
  <si>
    <t xml:space="preserve">Note 2:  $1,200 for Ballot Msr 107 statement in Voters' Pamphlet. </t>
  </si>
  <si>
    <t>620 MAL PMP to LWVUS</t>
  </si>
  <si>
    <t>7260 · Workmans' Comp Insurance</t>
  </si>
  <si>
    <t>8520 · Insurance</t>
  </si>
  <si>
    <t>Other Income/Expense</t>
  </si>
  <si>
    <t>Other Expense</t>
  </si>
  <si>
    <t>9910 · LWVUS PMP</t>
  </si>
  <si>
    <t>Total Other Expense</t>
  </si>
  <si>
    <t>Net Other Income</t>
  </si>
  <si>
    <t>109 Legislative Process Day</t>
  </si>
  <si>
    <t>615 President</t>
  </si>
  <si>
    <t>5360 · Other investment income</t>
  </si>
  <si>
    <t>7320 · Employee benefits - non-pension</t>
  </si>
  <si>
    <t>Note 9:  OCF Annabel Kitzhaber Fund distribution.</t>
  </si>
  <si>
    <t xml:space="preserve"> Note 9</t>
  </si>
  <si>
    <t>Jan 5, 21</t>
  </si>
  <si>
    <t>Jan 5, 20</t>
  </si>
  <si>
    <t>1499 · Undeposited Funds</t>
  </si>
  <si>
    <t>Unrestricted Net Assets</t>
  </si>
  <si>
    <t xml:space="preserve">We have no control over the permanently restricted </t>
  </si>
  <si>
    <t xml:space="preserve">Annabel Kitzhaber Endowment Fund.  We only </t>
  </si>
  <si>
    <t>receive distributions, which are reported as invest-</t>
  </si>
  <si>
    <t>ment income when received; change (plus or</t>
  </si>
  <si>
    <t xml:space="preserve">minus) in the reported value of this fund is </t>
  </si>
  <si>
    <t>updated annually.  Last update 6/30/20.</t>
  </si>
  <si>
    <t xml:space="preserve">"Stocks" are Vanguard total market etf.  Value </t>
  </si>
  <si>
    <t>is the 6/30/2020 value of shares held on that date.</t>
  </si>
  <si>
    <t xml:space="preserve"> I will be reporting gain or loss from changes in the </t>
  </si>
  <si>
    <t xml:space="preserve">value of this investment only and the end  </t>
  </si>
  <si>
    <t>of the fiscal year and not on these monthly reports.</t>
  </si>
  <si>
    <t>Note 10:  Staff end-of-year bonuses.</t>
  </si>
  <si>
    <t xml:space="preserve"> Note 10</t>
  </si>
  <si>
    <t>Actuals</t>
  </si>
  <si>
    <t xml:space="preserve">      4010  (IC)- VS Outreach</t>
  </si>
  <si>
    <t>4210 Corporate Grants and Sponsorships</t>
  </si>
  <si>
    <t>Actuals as % Budget</t>
  </si>
  <si>
    <t xml:space="preserve"> </t>
  </si>
  <si>
    <t>5360 Unrealized Gains</t>
  </si>
  <si>
    <t>Budget</t>
  </si>
  <si>
    <t>Class 204 - Hard Rock Mining</t>
  </si>
  <si>
    <t xml:space="preserve">  Support- Mgt including General Office </t>
  </si>
  <si>
    <t xml:space="preserve">     2020 - 2021              Thru June 30, 2021</t>
  </si>
  <si>
    <t>Projected Actuals</t>
  </si>
  <si>
    <t>21 22 Budget % of 20 / 21 Budget</t>
  </si>
  <si>
    <t>Adopted
2020-2021</t>
  </si>
  <si>
    <t>Kitzhaber funds distributions</t>
  </si>
  <si>
    <t>no budget 20 21</t>
  </si>
  <si>
    <t>Declining interest rates</t>
  </si>
  <si>
    <t>Sales from merchandise</t>
  </si>
  <si>
    <t xml:space="preserve">     2021 - 2022     Draft</t>
  </si>
  <si>
    <t xml:space="preserve">     2021 - 2022     Draft </t>
  </si>
  <si>
    <t xml:space="preserve">     2021 - 2022     Draft  </t>
  </si>
  <si>
    <t xml:space="preserve">     2021 - 2022     Draft     </t>
  </si>
  <si>
    <t>Predict level spending</t>
  </si>
  <si>
    <t>Payroll service + PayPal</t>
  </si>
  <si>
    <t>Portion not paid by reserve funds</t>
  </si>
  <si>
    <t>Assume 2/3's 20 21</t>
  </si>
  <si>
    <t>Short session</t>
  </si>
  <si>
    <t>Could include VVG expenses</t>
  </si>
  <si>
    <t xml:space="preserve">Staff support,  printing, outreach </t>
  </si>
  <si>
    <t>Google ads, soc media PR, radio</t>
  </si>
  <si>
    <t>Printing as needed</t>
  </si>
  <si>
    <t>Translation &amp; printing</t>
  </si>
  <si>
    <t xml:space="preserve">     2021 - 2022     Draft    </t>
  </si>
  <si>
    <t>Expenditure not anticipated</t>
  </si>
  <si>
    <t>Officers' LL visits, annual mtgs</t>
  </si>
  <si>
    <t>Council</t>
  </si>
  <si>
    <t>Discretionary fund</t>
  </si>
  <si>
    <t xml:space="preserve">Printing &amp; mailing, possible formatting staff support </t>
  </si>
  <si>
    <t>Staff time not included</t>
  </si>
  <si>
    <t>Retreat, vouchers</t>
  </si>
  <si>
    <t>EVDC Emerald Valley Del Comm; Legacy Prog</t>
  </si>
  <si>
    <t>Retiring</t>
  </si>
  <si>
    <t>Every other year</t>
  </si>
  <si>
    <t>3% increase</t>
  </si>
  <si>
    <t xml:space="preserve">     2020 - 2021              Thru Feb 7, 2021</t>
  </si>
  <si>
    <t>Office and Staffing, Action, Lobbying, Education/Voter Service, Fundraising, and Management</t>
  </si>
  <si>
    <t>Primary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</si>
</sst>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&quot;$&quot;#,##0"/>
    <numFmt numFmtId="165" formatCode="#,##0.00;\-#,##0.00"/>
    <numFmt numFmtId="166" formatCode="#,##0.0#%;\-#,##0.0#%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b/>
      <sz val="8"/>
      <color rgb="FF323232"/>
      <name val="Arial"/>
      <family val="2"/>
    </font>
    <font>
      <sz val="8"/>
      <color theme="1"/>
      <name val="Arial"/>
      <family val="2"/>
    </font>
    <font>
      <sz val="8"/>
      <color rgb="FF323232"/>
      <name val="Arial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  <scheme val="minor"/>
    </font>
    <font>
      <b/>
      <sz val="11"/>
      <color rgb="FF323232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32323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medium">
        <color auto="1"/>
      </top>
      <bottom style="double">
        <color indexed="64"/>
      </bottom>
      <diagonal/>
    </border>
    <border>
      <left/>
      <right/>
      <top style="thick">
        <color auto="1"/>
      </top>
      <bottom style="thick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</borders>
  <cellStyleXfs count="22">
    <xf numFmtId="0" fontId="0" fillId="0" borderId="0"/>
    <xf numFmtId="0" fontId="10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0" fontId="16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23" fillId="0" borderId="0"/>
    <xf numFmtId="0" fontId="24" fillId="0" borderId="0"/>
    <xf numFmtId="0" fontId="25" fillId="0" borderId="0"/>
    <xf numFmtId="9" fontId="26" fillId="0" borderId="0" applyFont="0" applyFill="0" applyBorder="0" applyAlignment="0" applyProtection="0"/>
  </cellStyleXfs>
  <cellXfs count="214">
    <xf numFmtId="0" fontId="0" fillId="0" borderId="0" xfId="0"/>
    <xf numFmtId="0" fontId="2" fillId="0" borderId="0" xfId="0" applyFont="1"/>
    <xf numFmtId="0" fontId="0" fillId="0" borderId="0" xfId="0" applyFont="1"/>
    <xf numFmtId="0" fontId="0" fillId="2" borderId="0" xfId="0" applyFont="1" applyFill="1"/>
    <xf numFmtId="0" fontId="0" fillId="3" borderId="0" xfId="0" applyFont="1" applyFill="1"/>
    <xf numFmtId="49" fontId="3" fillId="0" borderId="0" xfId="0" applyNumberFormat="1" applyFont="1"/>
    <xf numFmtId="0" fontId="2" fillId="0" borderId="0" xfId="0" applyFont="1" applyProtection="1">
      <protection locked="0"/>
    </xf>
    <xf numFmtId="0" fontId="1" fillId="0" borderId="0" xfId="0" applyFont="1"/>
    <xf numFmtId="0" fontId="1" fillId="2" borderId="0" xfId="0" applyFont="1" applyFill="1"/>
    <xf numFmtId="0" fontId="1" fillId="0" borderId="0" xfId="0" applyFont="1" applyProtection="1">
      <protection locked="0"/>
    </xf>
    <xf numFmtId="0" fontId="1" fillId="0" borderId="0" xfId="0" applyFont="1" applyAlignment="1">
      <alignment horizontal="center"/>
    </xf>
    <xf numFmtId="164" fontId="0" fillId="0" borderId="0" xfId="0" applyNumberFormat="1" applyFont="1" applyAlignment="1">
      <alignment horizontal="right"/>
    </xf>
    <xf numFmtId="0" fontId="1" fillId="2" borderId="0" xfId="0" applyFont="1" applyFill="1" applyBorder="1"/>
    <xf numFmtId="0" fontId="0" fillId="2" borderId="0" xfId="0" applyFont="1" applyFill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Border="1" applyAlignment="1">
      <alignment horizontal="left" vertical="top"/>
    </xf>
    <xf numFmtId="49" fontId="0" fillId="2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wrapText="1"/>
    </xf>
    <xf numFmtId="49" fontId="0" fillId="0" borderId="0" xfId="0" applyNumberFormat="1" applyFont="1" applyAlignment="1"/>
    <xf numFmtId="49" fontId="0" fillId="2" borderId="0" xfId="0" applyNumberFormat="1" applyFont="1" applyFill="1" applyAlignment="1"/>
    <xf numFmtId="49" fontId="1" fillId="0" borderId="0" xfId="0" applyNumberFormat="1" applyFont="1" applyAlignment="1"/>
    <xf numFmtId="49" fontId="3" fillId="0" borderId="0" xfId="0" applyNumberFormat="1" applyFont="1" applyAlignment="1"/>
    <xf numFmtId="49" fontId="3" fillId="2" borderId="0" xfId="0" applyNumberFormat="1" applyFont="1" applyFill="1" applyAlignment="1"/>
    <xf numFmtId="0" fontId="1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49" fontId="0" fillId="0" borderId="0" xfId="0" applyNumberFormat="1" applyFont="1" applyAlignment="1">
      <alignment vertical="top" wrapText="1"/>
    </xf>
    <xf numFmtId="49" fontId="3" fillId="0" borderId="0" xfId="0" applyNumberFormat="1" applyFont="1" applyFill="1" applyAlignment="1"/>
    <xf numFmtId="49" fontId="3" fillId="0" borderId="0" xfId="0" applyNumberFormat="1" applyFont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right" vertical="center" wrapText="1"/>
    </xf>
    <xf numFmtId="164" fontId="0" fillId="2" borderId="0" xfId="0" applyNumberFormat="1" applyFont="1" applyFill="1" applyBorder="1" applyAlignment="1">
      <alignment horizontal="right" vertical="center" wrapText="1"/>
    </xf>
    <xf numFmtId="164" fontId="0" fillId="2" borderId="0" xfId="0" applyNumberFormat="1" applyFont="1" applyFill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right"/>
    </xf>
    <xf numFmtId="164" fontId="3" fillId="2" borderId="0" xfId="0" applyNumberFormat="1" applyFont="1" applyFill="1" applyAlignment="1">
      <alignment horizontal="right"/>
    </xf>
    <xf numFmtId="164" fontId="1" fillId="2" borderId="2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4" fontId="0" fillId="2" borderId="0" xfId="0" applyNumberFormat="1" applyFont="1" applyFill="1" applyBorder="1" applyAlignment="1">
      <alignment horizontal="right"/>
    </xf>
    <xf numFmtId="164" fontId="1" fillId="0" borderId="11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64" fontId="1" fillId="0" borderId="0" xfId="0" applyNumberFormat="1" applyFont="1" applyAlignment="1" applyProtection="1">
      <alignment horizontal="right"/>
      <protection locked="0"/>
    </xf>
    <xf numFmtId="164" fontId="1" fillId="0" borderId="5" xfId="0" applyNumberFormat="1" applyFont="1" applyBorder="1" applyAlignment="1">
      <alignment horizontal="right"/>
    </xf>
    <xf numFmtId="164" fontId="1" fillId="0" borderId="12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 vertical="top"/>
    </xf>
    <xf numFmtId="164" fontId="0" fillId="3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 horizontal="right"/>
    </xf>
    <xf numFmtId="6" fontId="0" fillId="0" borderId="0" xfId="0" applyNumberFormat="1"/>
    <xf numFmtId="4" fontId="4" fillId="0" borderId="0" xfId="0" applyNumberFormat="1" applyFont="1" applyAlignment="1">
      <alignment horizontal="center"/>
    </xf>
    <xf numFmtId="4" fontId="5" fillId="0" borderId="0" xfId="0" applyNumberFormat="1" applyFont="1"/>
    <xf numFmtId="9" fontId="5" fillId="0" borderId="0" xfId="0" applyNumberFormat="1" applyFont="1"/>
    <xf numFmtId="4" fontId="6" fillId="0" borderId="0" xfId="0" applyNumberFormat="1" applyFont="1"/>
    <xf numFmtId="4" fontId="7" fillId="0" borderId="0" xfId="0" applyNumberFormat="1" applyFont="1" applyAlignment="1">
      <alignment horizontal="center"/>
    </xf>
    <xf numFmtId="9" fontId="7" fillId="0" borderId="0" xfId="0" applyNumberFormat="1" applyFont="1" applyAlignment="1">
      <alignment horizontal="center"/>
    </xf>
    <xf numFmtId="49" fontId="4" fillId="0" borderId="0" xfId="0" applyNumberFormat="1" applyFont="1"/>
    <xf numFmtId="0" fontId="8" fillId="0" borderId="0" xfId="0" applyFont="1"/>
    <xf numFmtId="49" fontId="9" fillId="0" borderId="0" xfId="0" applyNumberFormat="1" applyFont="1"/>
    <xf numFmtId="4" fontId="6" fillId="0" borderId="1" xfId="0" applyNumberFormat="1" applyFont="1" applyBorder="1"/>
    <xf numFmtId="4" fontId="5" fillId="0" borderId="1" xfId="0" applyNumberFormat="1" applyFont="1" applyBorder="1"/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4" fontId="6" fillId="0" borderId="13" xfId="0" applyNumberFormat="1" applyFont="1" applyBorder="1"/>
    <xf numFmtId="4" fontId="4" fillId="0" borderId="0" xfId="0" applyNumberFormat="1" applyFont="1"/>
    <xf numFmtId="0" fontId="0" fillId="0" borderId="0" xfId="0" applyAlignment="1">
      <alignment wrapText="1"/>
    </xf>
    <xf numFmtId="4" fontId="5" fillId="0" borderId="14" xfId="0" applyNumberFormat="1" applyFont="1" applyBorder="1"/>
    <xf numFmtId="165" fontId="6" fillId="0" borderId="0" xfId="0" applyNumberFormat="1" applyFont="1"/>
    <xf numFmtId="49" fontId="6" fillId="0" borderId="0" xfId="0" applyNumberFormat="1" applyFont="1"/>
    <xf numFmtId="165" fontId="6" fillId="0" borderId="1" xfId="0" applyNumberFormat="1" applyFont="1" applyBorder="1"/>
    <xf numFmtId="165" fontId="6" fillId="0" borderId="0" xfId="0" applyNumberFormat="1" applyFont="1" applyBorder="1"/>
    <xf numFmtId="165" fontId="6" fillId="0" borderId="14" xfId="0" applyNumberFormat="1" applyFont="1" applyBorder="1"/>
    <xf numFmtId="165" fontId="6" fillId="0" borderId="13" xfId="0" applyNumberFormat="1" applyFont="1" applyBorder="1"/>
    <xf numFmtId="165" fontId="4" fillId="0" borderId="16" xfId="0" applyNumberFormat="1" applyFont="1" applyBorder="1"/>
    <xf numFmtId="0" fontId="4" fillId="0" borderId="0" xfId="0" applyFont="1"/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4" fillId="0" borderId="0" xfId="0" applyNumberFormat="1" applyFont="1"/>
    <xf numFmtId="0" fontId="0" fillId="0" borderId="0" xfId="0" applyNumberFormat="1"/>
    <xf numFmtId="4" fontId="11" fillId="0" borderId="0" xfId="0" applyNumberFormat="1" applyFont="1"/>
    <xf numFmtId="9" fontId="11" fillId="0" borderId="0" xfId="0" applyNumberFormat="1" applyFont="1"/>
    <xf numFmtId="49" fontId="0" fillId="0" borderId="15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6" fontId="6" fillId="0" borderId="0" xfId="0" applyNumberFormat="1" applyFont="1"/>
    <xf numFmtId="166" fontId="6" fillId="0" borderId="1" xfId="0" applyNumberFormat="1" applyFont="1" applyBorder="1"/>
    <xf numFmtId="166" fontId="6" fillId="0" borderId="0" xfId="0" applyNumberFormat="1" applyFont="1" applyBorder="1"/>
    <xf numFmtId="166" fontId="6" fillId="0" borderId="13" xfId="0" applyNumberFormat="1" applyFont="1" applyBorder="1"/>
    <xf numFmtId="166" fontId="6" fillId="0" borderId="14" xfId="0" applyNumberFormat="1" applyFont="1" applyBorder="1"/>
    <xf numFmtId="166" fontId="4" fillId="0" borderId="16" xfId="0" applyNumberFormat="1" applyFont="1" applyBorder="1"/>
    <xf numFmtId="49" fontId="4" fillId="0" borderId="17" xfId="0" applyNumberFormat="1" applyFont="1" applyBorder="1" applyAlignment="1">
      <alignment horizontal="center"/>
    </xf>
    <xf numFmtId="0" fontId="17" fillId="0" borderId="0" xfId="0" applyFont="1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164" fontId="1" fillId="2" borderId="2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49" fontId="0" fillId="2" borderId="7" xfId="0" applyNumberFormat="1" applyFont="1" applyFill="1" applyBorder="1" applyAlignment="1">
      <alignment horizontal="center" vertical="center" wrapText="1"/>
    </xf>
    <xf numFmtId="164" fontId="0" fillId="2" borderId="2" xfId="0" applyNumberFormat="1" applyFont="1" applyFill="1" applyBorder="1" applyAlignment="1">
      <alignment horizontal="center" vertical="center" wrapText="1"/>
    </xf>
    <xf numFmtId="9" fontId="0" fillId="0" borderId="0" xfId="0" applyNumberFormat="1" applyFont="1" applyAlignment="1">
      <alignment horizontal="center"/>
    </xf>
    <xf numFmtId="9" fontId="0" fillId="0" borderId="12" xfId="0" applyNumberFormat="1" applyFont="1" applyBorder="1" applyAlignment="1">
      <alignment horizontal="center"/>
    </xf>
    <xf numFmtId="164" fontId="0" fillId="0" borderId="5" xfId="0" applyNumberFormat="1" applyFont="1" applyBorder="1" applyAlignment="1">
      <alignment horizontal="right"/>
    </xf>
    <xf numFmtId="4" fontId="27" fillId="0" borderId="0" xfId="0" applyNumberFormat="1" applyFont="1"/>
    <xf numFmtId="4" fontId="0" fillId="0" borderId="0" xfId="0" applyNumberFormat="1" applyFont="1"/>
    <xf numFmtId="9" fontId="0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right"/>
    </xf>
    <xf numFmtId="9" fontId="0" fillId="0" borderId="19" xfId="0" applyNumberFormat="1" applyFont="1" applyBorder="1" applyAlignment="1">
      <alignment horizontal="center"/>
    </xf>
    <xf numFmtId="9" fontId="0" fillId="0" borderId="10" xfId="0" applyNumberFormat="1" applyFont="1" applyBorder="1" applyAlignment="1">
      <alignment horizontal="center"/>
    </xf>
    <xf numFmtId="4" fontId="27" fillId="0" borderId="1" xfId="0" applyNumberFormat="1" applyFont="1" applyBorder="1"/>
    <xf numFmtId="164" fontId="1" fillId="0" borderId="20" xfId="0" applyNumberFormat="1" applyFont="1" applyBorder="1" applyAlignment="1">
      <alignment horizontal="right"/>
    </xf>
    <xf numFmtId="164" fontId="1" fillId="0" borderId="21" xfId="0" applyNumberFormat="1" applyFont="1" applyBorder="1" applyAlignment="1">
      <alignment horizontal="right"/>
    </xf>
    <xf numFmtId="164" fontId="1" fillId="4" borderId="11" xfId="0" applyNumberFormat="1" applyFont="1" applyFill="1" applyBorder="1" applyAlignment="1">
      <alignment horizontal="right"/>
    </xf>
    <xf numFmtId="0" fontId="0" fillId="0" borderId="1" xfId="0" applyFont="1" applyBorder="1"/>
    <xf numFmtId="4" fontId="0" fillId="0" borderId="1" xfId="0" applyNumberFormat="1" applyFont="1" applyBorder="1"/>
    <xf numFmtId="9" fontId="0" fillId="0" borderId="0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/>
    </xf>
    <xf numFmtId="164" fontId="1" fillId="0" borderId="24" xfId="0" applyNumberFormat="1" applyFont="1" applyBorder="1" applyAlignment="1">
      <alignment horizontal="right"/>
    </xf>
    <xf numFmtId="9" fontId="0" fillId="0" borderId="22" xfId="0" applyNumberFormat="1" applyFont="1" applyBorder="1" applyAlignment="1">
      <alignment horizontal="center"/>
    </xf>
    <xf numFmtId="0" fontId="0" fillId="0" borderId="14" xfId="0" applyBorder="1"/>
    <xf numFmtId="164" fontId="1" fillId="0" borderId="14" xfId="0" applyNumberFormat="1" applyFont="1" applyBorder="1" applyAlignment="1">
      <alignment horizontal="right"/>
    </xf>
    <xf numFmtId="9" fontId="0" fillId="0" borderId="14" xfId="0" applyNumberFormat="1" applyFont="1" applyBorder="1" applyAlignment="1">
      <alignment horizontal="center"/>
    </xf>
    <xf numFmtId="4" fontId="5" fillId="4" borderId="0" xfId="0" applyNumberFormat="1" applyFont="1" applyFill="1"/>
    <xf numFmtId="0" fontId="1" fillId="0" borderId="0" xfId="0" applyFont="1" applyBorder="1"/>
    <xf numFmtId="0" fontId="0" fillId="0" borderId="0" xfId="0" applyFont="1" applyBorder="1"/>
    <xf numFmtId="9" fontId="0" fillId="0" borderId="20" xfId="0" applyNumberFormat="1" applyFont="1" applyBorder="1" applyAlignment="1">
      <alignment horizontal="center"/>
    </xf>
    <xf numFmtId="9" fontId="0" fillId="0" borderId="20" xfId="0" applyNumberFormat="1" applyFont="1" applyFill="1" applyBorder="1" applyAlignment="1">
      <alignment horizontal="center"/>
    </xf>
    <xf numFmtId="164" fontId="1" fillId="0" borderId="19" xfId="0" applyNumberFormat="1" applyFont="1" applyBorder="1" applyAlignment="1">
      <alignment horizontal="right"/>
    </xf>
    <xf numFmtId="9" fontId="0" fillId="0" borderId="0" xfId="0" applyNumberFormat="1" applyFont="1" applyAlignment="1">
      <alignment horizontal="center" vertical="top"/>
    </xf>
    <xf numFmtId="49" fontId="0" fillId="0" borderId="1" xfId="0" applyNumberFormat="1" applyFont="1" applyBorder="1" applyAlignment="1"/>
    <xf numFmtId="49" fontId="1" fillId="0" borderId="20" xfId="0" applyNumberFormat="1" applyFont="1" applyBorder="1" applyAlignment="1"/>
    <xf numFmtId="49" fontId="0" fillId="0" borderId="20" xfId="0" applyNumberFormat="1" applyFont="1" applyBorder="1" applyAlignment="1"/>
    <xf numFmtId="49" fontId="0" fillId="0" borderId="5" xfId="0" applyNumberFormat="1" applyFont="1" applyBorder="1" applyAlignment="1"/>
    <xf numFmtId="0" fontId="0" fillId="0" borderId="0" xfId="0" applyFont="1" applyFill="1"/>
    <xf numFmtId="0" fontId="1" fillId="0" borderId="0" xfId="0" applyFont="1" applyFill="1"/>
    <xf numFmtId="49" fontId="3" fillId="0" borderId="1" xfId="0" applyNumberFormat="1" applyFont="1" applyBorder="1" applyAlignment="1"/>
    <xf numFmtId="49" fontId="0" fillId="0" borderId="0" xfId="0" applyNumberFormat="1" applyFont="1" applyFill="1" applyAlignment="1"/>
    <xf numFmtId="49" fontId="3" fillId="2" borderId="1" xfId="0" applyNumberFormat="1" applyFont="1" applyFill="1" applyBorder="1" applyAlignment="1">
      <alignment wrapText="1"/>
    </xf>
    <xf numFmtId="49" fontId="0" fillId="0" borderId="14" xfId="0" applyNumberFormat="1" applyFont="1" applyBorder="1" applyAlignment="1"/>
    <xf numFmtId="164" fontId="0" fillId="4" borderId="0" xfId="0" applyNumberFormat="1" applyFont="1" applyFill="1" applyAlignment="1">
      <alignment horizontal="right"/>
    </xf>
    <xf numFmtId="164" fontId="3" fillId="4" borderId="0" xfId="0" applyNumberFormat="1" applyFont="1" applyFill="1" applyAlignment="1">
      <alignment horizontal="right"/>
    </xf>
    <xf numFmtId="9" fontId="0" fillId="0" borderId="0" xfId="21" applyFont="1" applyAlignment="1">
      <alignment horizontal="center"/>
    </xf>
    <xf numFmtId="9" fontId="0" fillId="0" borderId="1" xfId="21" applyFont="1" applyBorder="1" applyAlignment="1">
      <alignment horizontal="center"/>
    </xf>
    <xf numFmtId="9" fontId="0" fillId="0" borderId="19" xfId="21" applyFont="1" applyBorder="1" applyAlignment="1">
      <alignment horizontal="center"/>
    </xf>
    <xf numFmtId="9" fontId="0" fillId="0" borderId="10" xfId="21" applyFont="1" applyBorder="1" applyAlignment="1">
      <alignment horizontal="center"/>
    </xf>
    <xf numFmtId="9" fontId="0" fillId="0" borderId="0" xfId="21" applyFont="1" applyFill="1" applyAlignment="1">
      <alignment horizontal="center"/>
    </xf>
    <xf numFmtId="9" fontId="0" fillId="0" borderId="18" xfId="21" applyFont="1" applyBorder="1" applyAlignment="1">
      <alignment horizontal="center"/>
    </xf>
    <xf numFmtId="9" fontId="0" fillId="0" borderId="14" xfId="21" applyFont="1" applyBorder="1" applyAlignment="1">
      <alignment horizontal="center"/>
    </xf>
    <xf numFmtId="0" fontId="1" fillId="0" borderId="14" xfId="0" applyFont="1" applyBorder="1"/>
    <xf numFmtId="0" fontId="2" fillId="0" borderId="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64" fontId="1" fillId="0" borderId="26" xfId="0" applyNumberFormat="1" applyFont="1" applyBorder="1" applyAlignment="1">
      <alignment horizontal="right"/>
    </xf>
    <xf numFmtId="164" fontId="1" fillId="0" borderId="27" xfId="0" applyNumberFormat="1" applyFont="1" applyBorder="1" applyAlignment="1">
      <alignment horizontal="right"/>
    </xf>
    <xf numFmtId="9" fontId="0" fillId="0" borderId="26" xfId="0" applyNumberFormat="1" applyFont="1" applyBorder="1" applyAlignment="1">
      <alignment horizontal="center"/>
    </xf>
    <xf numFmtId="9" fontId="0" fillId="0" borderId="23" xfId="21" applyFont="1" applyBorder="1" applyAlignment="1">
      <alignment horizontal="center"/>
    </xf>
    <xf numFmtId="49" fontId="0" fillId="0" borderId="26" xfId="0" applyNumberFormat="1" applyFont="1" applyBorder="1" applyAlignment="1"/>
    <xf numFmtId="9" fontId="0" fillId="0" borderId="0" xfId="21" quotePrefix="1" applyFont="1" applyAlignment="1">
      <alignment horizontal="center"/>
    </xf>
    <xf numFmtId="9" fontId="0" fillId="0" borderId="1" xfId="21" quotePrefix="1" applyFont="1" applyBorder="1" applyAlignment="1">
      <alignment horizontal="center"/>
    </xf>
    <xf numFmtId="164" fontId="0" fillId="5" borderId="0" xfId="0" applyNumberFormat="1" applyFont="1" applyFill="1" applyAlignment="1">
      <alignment horizontal="right"/>
    </xf>
    <xf numFmtId="164" fontId="3" fillId="5" borderId="0" xfId="0" applyNumberFormat="1" applyFont="1" applyFill="1" applyAlignment="1">
      <alignment horizontal="right"/>
    </xf>
    <xf numFmtId="9" fontId="0" fillId="0" borderId="28" xfId="0" applyNumberFormat="1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9" fontId="0" fillId="0" borderId="0" xfId="0" applyNumberFormat="1" applyFont="1" applyAlignment="1">
      <alignment horizontal="center" vertical="center"/>
    </xf>
    <xf numFmtId="9" fontId="0" fillId="0" borderId="0" xfId="21" applyFont="1" applyAlignment="1">
      <alignment horizontal="center" vertical="center"/>
    </xf>
    <xf numFmtId="164" fontId="0" fillId="6" borderId="0" xfId="0" applyNumberFormat="1" applyFont="1" applyFill="1" applyAlignment="1">
      <alignment horizontal="right"/>
    </xf>
    <xf numFmtId="164" fontId="3" fillId="6" borderId="0" xfId="0" applyNumberFormat="1" applyFont="1" applyFill="1" applyAlignment="1">
      <alignment horizontal="right"/>
    </xf>
    <xf numFmtId="164" fontId="3" fillId="6" borderId="0" xfId="0" applyNumberFormat="1" applyFont="1" applyFill="1" applyAlignment="1">
      <alignment horizontal="right" vertical="top"/>
    </xf>
    <xf numFmtId="164" fontId="3" fillId="6" borderId="1" xfId="0" applyNumberFormat="1" applyFont="1" applyFill="1" applyBorder="1" applyAlignment="1">
      <alignment horizontal="right"/>
    </xf>
    <xf numFmtId="164" fontId="1" fillId="6" borderId="24" xfId="0" applyNumberFormat="1" applyFont="1" applyFill="1" applyBorder="1" applyAlignment="1">
      <alignment horizontal="right"/>
    </xf>
    <xf numFmtId="164" fontId="1" fillId="6" borderId="14" xfId="0" applyNumberFormat="1" applyFont="1" applyFill="1" applyBorder="1" applyAlignment="1">
      <alignment horizontal="right"/>
    </xf>
    <xf numFmtId="164" fontId="1" fillId="6" borderId="0" xfId="0" applyNumberFormat="1" applyFont="1" applyFill="1" applyBorder="1" applyAlignment="1">
      <alignment horizontal="right"/>
    </xf>
    <xf numFmtId="164" fontId="2" fillId="6" borderId="0" xfId="0" applyNumberFormat="1" applyFont="1" applyFill="1" applyAlignment="1">
      <alignment horizontal="right" vertical="center"/>
    </xf>
    <xf numFmtId="0" fontId="0" fillId="6" borderId="0" xfId="0" applyFont="1" applyFill="1" applyAlignment="1">
      <alignment horizontal="right"/>
    </xf>
    <xf numFmtId="164" fontId="2" fillId="6" borderId="0" xfId="0" applyNumberFormat="1" applyFont="1" applyFill="1" applyAlignment="1">
      <alignment horizontal="right"/>
    </xf>
    <xf numFmtId="164" fontId="1" fillId="6" borderId="0" xfId="0" applyNumberFormat="1" applyFont="1" applyFill="1" applyAlignment="1" applyProtection="1">
      <alignment horizontal="right"/>
      <protection locked="0"/>
    </xf>
    <xf numFmtId="164" fontId="0" fillId="6" borderId="1" xfId="0" applyNumberFormat="1" applyFont="1" applyFill="1" applyBorder="1" applyAlignment="1">
      <alignment horizontal="right"/>
    </xf>
    <xf numFmtId="164" fontId="1" fillId="6" borderId="6" xfId="0" applyNumberFormat="1" applyFont="1" applyFill="1" applyBorder="1" applyAlignment="1">
      <alignment horizontal="right"/>
    </xf>
    <xf numFmtId="164" fontId="1" fillId="6" borderId="21" xfId="0" applyNumberFormat="1" applyFont="1" applyFill="1" applyBorder="1" applyAlignment="1">
      <alignment horizontal="right"/>
    </xf>
    <xf numFmtId="164" fontId="0" fillId="6" borderId="0" xfId="0" applyNumberFormat="1" applyFont="1" applyFill="1" applyBorder="1" applyAlignment="1">
      <alignment horizontal="right"/>
    </xf>
    <xf numFmtId="164" fontId="1" fillId="6" borderId="11" xfId="0" applyNumberFormat="1" applyFont="1" applyFill="1" applyBorder="1" applyAlignment="1">
      <alignment horizontal="right"/>
    </xf>
    <xf numFmtId="164" fontId="1" fillId="6" borderId="27" xfId="0" applyNumberFormat="1" applyFont="1" applyFill="1" applyBorder="1" applyAlignment="1">
      <alignment horizontal="right"/>
    </xf>
    <xf numFmtId="164" fontId="0" fillId="6" borderId="2" xfId="0" applyNumberFormat="1" applyFont="1" applyFill="1" applyBorder="1" applyAlignment="1">
      <alignment horizontal="center" vertical="center" wrapText="1"/>
    </xf>
    <xf numFmtId="164" fontId="0" fillId="6" borderId="0" xfId="0" applyNumberFormat="1" applyFont="1" applyFill="1" applyBorder="1" applyAlignment="1">
      <alignment horizontal="right" vertical="center" wrapText="1"/>
    </xf>
    <xf numFmtId="164" fontId="1" fillId="6" borderId="2" xfId="0" applyNumberFormat="1" applyFont="1" applyFill="1" applyBorder="1" applyAlignment="1">
      <alignment horizontal="right" vertical="center" wrapText="1"/>
    </xf>
    <xf numFmtId="164" fontId="0" fillId="6" borderId="2" xfId="0" applyNumberFormat="1" applyFont="1" applyFill="1" applyBorder="1" applyAlignment="1">
      <alignment horizontal="right" vertical="center" wrapText="1"/>
    </xf>
    <xf numFmtId="164" fontId="1" fillId="6" borderId="2" xfId="0" applyNumberFormat="1" applyFont="1" applyFill="1" applyBorder="1" applyAlignment="1">
      <alignment horizontal="center" vertical="center" wrapText="1"/>
    </xf>
    <xf numFmtId="49" fontId="0" fillId="6" borderId="7" xfId="0" applyNumberFormat="1" applyFont="1" applyFill="1" applyBorder="1" applyAlignment="1">
      <alignment horizontal="center" vertical="center" wrapText="1"/>
    </xf>
    <xf numFmtId="0" fontId="0" fillId="6" borderId="0" xfId="0" applyFont="1" applyFill="1" applyBorder="1"/>
    <xf numFmtId="0" fontId="0" fillId="6" borderId="0" xfId="0" applyFont="1" applyFill="1"/>
    <xf numFmtId="164" fontId="3" fillId="6" borderId="21" xfId="0" applyNumberFormat="1" applyFont="1" applyFill="1" applyBorder="1" applyAlignment="1">
      <alignment horizontal="right"/>
    </xf>
    <xf numFmtId="4" fontId="0" fillId="6" borderId="0" xfId="0" applyNumberFormat="1" applyFill="1"/>
    <xf numFmtId="164" fontId="3" fillId="6" borderId="5" xfId="0" applyNumberFormat="1" applyFont="1" applyFill="1" applyBorder="1" applyAlignment="1">
      <alignment horizontal="right"/>
    </xf>
    <xf numFmtId="164" fontId="3" fillId="6" borderId="27" xfId="0" applyNumberFormat="1" applyFont="1" applyFill="1" applyBorder="1" applyAlignment="1">
      <alignment horizontal="right"/>
    </xf>
    <xf numFmtId="164" fontId="0" fillId="4" borderId="1" xfId="0" applyNumberFormat="1" applyFont="1" applyFill="1" applyBorder="1" applyAlignment="1">
      <alignment horizontal="right"/>
    </xf>
    <xf numFmtId="164" fontId="1" fillId="5" borderId="24" xfId="0" applyNumberFormat="1" applyFont="1" applyFill="1" applyBorder="1" applyAlignment="1">
      <alignment horizontal="right"/>
    </xf>
    <xf numFmtId="164" fontId="1" fillId="5" borderId="14" xfId="0" applyNumberFormat="1" applyFont="1" applyFill="1" applyBorder="1" applyAlignment="1">
      <alignment horizontal="right"/>
    </xf>
    <xf numFmtId="164" fontId="1" fillId="5" borderId="11" xfId="0" applyNumberFormat="1" applyFont="1" applyFill="1" applyBorder="1" applyAlignment="1">
      <alignment horizontal="right"/>
    </xf>
    <xf numFmtId="164" fontId="3" fillId="4" borderId="20" xfId="0" applyNumberFormat="1" applyFont="1" applyFill="1" applyBorder="1" applyAlignment="1">
      <alignment horizontal="right"/>
    </xf>
  </cellXfs>
  <cellStyles count="22">
    <cellStyle name="Normal" xfId="0" builtinId="0"/>
    <cellStyle name="Normal 10" xfId="9" xr:uid="{C9F8C9A5-ACB5-4B79-B59F-3743317BE99D}"/>
    <cellStyle name="Normal 11" xfId="10" xr:uid="{0646DE92-6824-441C-A2A4-45605C29E793}"/>
    <cellStyle name="Normal 12" xfId="17" xr:uid="{912D9555-EB10-4E0C-A222-1248998B9BD3}"/>
    <cellStyle name="Normal 13" xfId="18" xr:uid="{557DDB37-9058-40CA-A53C-BF5D268CCB4C}"/>
    <cellStyle name="Normal 14" xfId="19" xr:uid="{1B29A0DE-0EE0-43CE-8D71-64F9D86CF568}"/>
    <cellStyle name="Normal 15" xfId="20" xr:uid="{C4E6BBF1-863F-4189-954C-9D9BCE9BC33C}"/>
    <cellStyle name="Normal 2" xfId="1" xr:uid="{AD728F50-221F-4CF5-BFC1-2CE723FCB1AC}"/>
    <cellStyle name="Normal 3" xfId="2" xr:uid="{1DADC11F-22F0-4A4E-9E85-E75DBAE84F06}"/>
    <cellStyle name="Normal 3 2" xfId="11" xr:uid="{A40DC9FC-5D67-419C-AAFA-A8831AA9179E}"/>
    <cellStyle name="Normal 4" xfId="3" xr:uid="{643742C6-0980-49C7-A5A4-54F7B479ACD4}"/>
    <cellStyle name="Normal 4 2" xfId="12" xr:uid="{BA129F58-DB9D-41E5-B5C9-2A0DBECF5616}"/>
    <cellStyle name="Normal 5" xfId="4" xr:uid="{0CD5DC75-16AE-45AB-A2A0-88B50A7DF00F}"/>
    <cellStyle name="Normal 5 2" xfId="13" xr:uid="{9BC666E5-67C9-4D29-9814-A80DEC52DBBD}"/>
    <cellStyle name="Normal 6" xfId="5" xr:uid="{1EE965FA-A98D-41F6-A159-07146FBDA6D1}"/>
    <cellStyle name="Normal 6 2" xfId="14" xr:uid="{52646522-426E-4850-959E-09807C8C2951}"/>
    <cellStyle name="Normal 7" xfId="6" xr:uid="{3C9F600B-FED0-49D7-9326-AAB42A4F3F66}"/>
    <cellStyle name="Normal 7 2" xfId="15" xr:uid="{F9FBCCC6-A705-41DF-BF8D-04F46A2E462E}"/>
    <cellStyle name="Normal 8" xfId="7" xr:uid="{DF57B531-DF08-4684-8C46-A9444EC579EC}"/>
    <cellStyle name="Normal 8 2" xfId="16" xr:uid="{CE7C4C22-E526-420B-ADEA-1C55ADA9E224}"/>
    <cellStyle name="Normal 9" xfId="8" xr:uid="{515B1C95-8202-4A6D-BBEA-88680566C50A}"/>
    <cellStyle name="Percent" xfId="2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38100</xdr:rowOff>
        </xdr:to>
        <xdr:sp macro="" textlink="">
          <xdr:nvSpPr>
            <xdr:cNvPr id="1041" name="FILTER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38100</xdr:rowOff>
        </xdr:to>
        <xdr:sp macro="" textlink="">
          <xdr:nvSpPr>
            <xdr:cNvPr id="1042" name="HEADER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4111" name="FILTER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1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4112" name="HEADER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1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82763-C3E9-42D6-B8E4-49B00A4EE3CB}">
  <sheetPr codeName="Sheet1"/>
  <dimension ref="A1:BN61"/>
  <sheetViews>
    <sheetView workbookViewId="0">
      <pane xSplit="5" ySplit="2" topLeftCell="AX3" activePane="bottomRight" state="frozenSplit"/>
      <selection pane="topRight" activeCell="F1" sqref="F1"/>
      <selection pane="bottomLeft" activeCell="A3" sqref="A3"/>
      <selection pane="bottomRight"/>
    </sheetView>
  </sheetViews>
  <sheetFormatPr defaultRowHeight="15" x14ac:dyDescent="0.25"/>
  <cols>
    <col min="1" max="4" width="3" style="78" customWidth="1"/>
    <col min="5" max="5" width="33.28515625" style="78" customWidth="1"/>
    <col min="6" max="6" width="17.85546875" style="79" bestFit="1" customWidth="1"/>
    <col min="7" max="7" width="2.28515625" style="79" customWidth="1"/>
    <col min="8" max="8" width="18.5703125" style="79" bestFit="1" customWidth="1"/>
    <col min="9" max="9" width="2.28515625" style="79" customWidth="1"/>
    <col min="10" max="10" width="23.140625" style="79" bestFit="1" customWidth="1"/>
    <col min="11" max="11" width="2.28515625" style="79" customWidth="1"/>
    <col min="12" max="12" width="22" style="79" bestFit="1" customWidth="1"/>
    <col min="13" max="13" width="2.28515625" style="79" customWidth="1"/>
    <col min="14" max="14" width="21" style="79" bestFit="1" customWidth="1"/>
    <col min="15" max="15" width="2.28515625" style="79" customWidth="1"/>
    <col min="16" max="16" width="21.42578125" style="79" bestFit="1" customWidth="1"/>
    <col min="17" max="17" width="2.28515625" style="79" customWidth="1"/>
    <col min="18" max="18" width="20.28515625" style="79" bestFit="1" customWidth="1"/>
    <col min="19" max="19" width="2.28515625" style="79" customWidth="1"/>
    <col min="20" max="20" width="22.7109375" style="79" bestFit="1" customWidth="1"/>
    <col min="21" max="21" width="2.28515625" style="79" customWidth="1"/>
    <col min="22" max="22" width="20.28515625" style="79" bestFit="1" customWidth="1"/>
    <col min="23" max="23" width="2.28515625" style="79" customWidth="1"/>
    <col min="24" max="24" width="20.85546875" style="79" bestFit="1" customWidth="1"/>
    <col min="25" max="25" width="2.28515625" style="79" customWidth="1"/>
    <col min="26" max="26" width="26.42578125" style="79" bestFit="1" customWidth="1"/>
    <col min="27" max="27" width="2.28515625" style="79" customWidth="1"/>
    <col min="28" max="28" width="23.5703125" style="79" bestFit="1" customWidth="1"/>
    <col min="29" max="29" width="2.28515625" style="79" customWidth="1"/>
    <col min="30" max="30" width="19.5703125" style="79" bestFit="1" customWidth="1"/>
    <col min="31" max="31" width="2.28515625" style="79" customWidth="1"/>
    <col min="32" max="32" width="21" style="79" bestFit="1" customWidth="1"/>
    <col min="33" max="33" width="2.28515625" style="79" customWidth="1"/>
    <col min="34" max="34" width="22.85546875" style="79" bestFit="1" customWidth="1"/>
    <col min="35" max="35" width="2.28515625" style="79" customWidth="1"/>
    <col min="36" max="36" width="21.7109375" style="79" bestFit="1" customWidth="1"/>
    <col min="37" max="37" width="2.28515625" style="79" customWidth="1"/>
    <col min="38" max="38" width="22.85546875" style="79" bestFit="1" customWidth="1"/>
    <col min="39" max="39" width="2.28515625" style="79" customWidth="1"/>
    <col min="40" max="40" width="21.7109375" style="79" bestFit="1" customWidth="1"/>
    <col min="41" max="41" width="2.28515625" style="79" customWidth="1"/>
    <col min="42" max="42" width="23.7109375" style="79" bestFit="1" customWidth="1"/>
    <col min="43" max="43" width="2.28515625" style="79" customWidth="1"/>
    <col min="44" max="44" width="23.28515625" style="79" bestFit="1" customWidth="1"/>
    <col min="45" max="45" width="2.28515625" style="79" customWidth="1"/>
    <col min="46" max="46" width="24.85546875" style="79" bestFit="1" customWidth="1"/>
    <col min="47" max="47" width="2.28515625" style="79" customWidth="1"/>
    <col min="48" max="48" width="22.7109375" style="79" bestFit="1" customWidth="1"/>
    <col min="49" max="49" width="2.28515625" style="79" customWidth="1"/>
    <col min="50" max="50" width="22.7109375" style="79" bestFit="1" customWidth="1"/>
    <col min="51" max="51" width="2.28515625" style="79" customWidth="1"/>
    <col min="52" max="52" width="22.7109375" style="79" bestFit="1" customWidth="1"/>
    <col min="53" max="53" width="2.28515625" style="79" customWidth="1"/>
    <col min="54" max="54" width="22.7109375" style="79" bestFit="1" customWidth="1"/>
    <col min="55" max="55" width="2.28515625" style="79" customWidth="1"/>
    <col min="56" max="56" width="22.7109375" style="79" bestFit="1" customWidth="1"/>
    <col min="57" max="57" width="2.28515625" style="79" customWidth="1"/>
    <col min="58" max="58" width="22.7109375" style="79" bestFit="1" customWidth="1"/>
    <col min="59" max="59" width="2.28515625" style="79" customWidth="1"/>
    <col min="60" max="60" width="22.7109375" style="79" bestFit="1" customWidth="1"/>
    <col min="61" max="61" width="2.28515625" style="79" customWidth="1"/>
    <col min="62" max="62" width="26" style="79" bestFit="1" customWidth="1"/>
    <col min="63" max="63" width="2.28515625" style="79" customWidth="1"/>
    <col min="64" max="64" width="10.5703125" style="79" bestFit="1" customWidth="1"/>
    <col min="65" max="65" width="2.28515625" style="79" customWidth="1"/>
    <col min="66" max="66" width="8.42578125" style="79" bestFit="1" customWidth="1"/>
  </cols>
  <sheetData>
    <row r="1" spans="1:66" s="93" customFormat="1" x14ac:dyDescent="0.25">
      <c r="A1" s="75"/>
      <c r="B1" s="75"/>
      <c r="C1" s="75"/>
      <c r="D1" s="75"/>
      <c r="E1" s="75"/>
      <c r="F1" s="75" t="s">
        <v>296</v>
      </c>
      <c r="G1" s="76"/>
      <c r="H1" s="75" t="s">
        <v>297</v>
      </c>
      <c r="I1" s="76"/>
      <c r="J1" s="75" t="s">
        <v>334</v>
      </c>
      <c r="K1" s="76"/>
      <c r="L1" s="75" t="s">
        <v>165</v>
      </c>
      <c r="M1" s="76"/>
      <c r="N1" s="76"/>
      <c r="O1" s="76"/>
      <c r="P1" s="75" t="s">
        <v>168</v>
      </c>
      <c r="Q1" s="76"/>
      <c r="R1" s="75" t="s">
        <v>306</v>
      </c>
      <c r="S1" s="76"/>
      <c r="T1" s="75" t="s">
        <v>307</v>
      </c>
      <c r="U1" s="76"/>
      <c r="V1" s="75" t="s">
        <v>308</v>
      </c>
      <c r="W1" s="76"/>
      <c r="X1" s="75" t="s">
        <v>320</v>
      </c>
      <c r="Y1" s="76"/>
      <c r="Z1" s="75" t="s">
        <v>169</v>
      </c>
      <c r="AA1" s="76"/>
      <c r="AB1" s="76"/>
      <c r="AC1" s="76"/>
      <c r="AD1" s="75" t="s">
        <v>298</v>
      </c>
      <c r="AE1" s="76"/>
      <c r="AF1" s="75" t="s">
        <v>172</v>
      </c>
      <c r="AG1" s="76"/>
      <c r="AH1" s="76"/>
      <c r="AI1" s="76"/>
      <c r="AJ1" s="75" t="s">
        <v>175</v>
      </c>
      <c r="AK1" s="76"/>
      <c r="AL1" s="75" t="s">
        <v>176</v>
      </c>
      <c r="AM1" s="76"/>
      <c r="AN1" s="75" t="s">
        <v>177</v>
      </c>
      <c r="AO1" s="76"/>
      <c r="AP1" s="75" t="s">
        <v>178</v>
      </c>
      <c r="AQ1" s="76"/>
      <c r="AR1" s="75" t="s">
        <v>179</v>
      </c>
      <c r="AS1" s="76"/>
      <c r="AT1" s="76"/>
      <c r="AU1" s="76"/>
      <c r="AV1" s="75" t="s">
        <v>182</v>
      </c>
      <c r="AW1" s="76"/>
      <c r="AX1" s="75" t="s">
        <v>335</v>
      </c>
      <c r="AY1" s="76"/>
      <c r="AZ1" s="75" t="s">
        <v>299</v>
      </c>
      <c r="BA1" s="76"/>
      <c r="BB1" s="75" t="s">
        <v>183</v>
      </c>
      <c r="BC1" s="76"/>
      <c r="BD1" s="75" t="s">
        <v>326</v>
      </c>
      <c r="BE1" s="76"/>
      <c r="BF1" s="75" t="s">
        <v>184</v>
      </c>
      <c r="BG1" s="76"/>
      <c r="BH1" s="75" t="s">
        <v>185</v>
      </c>
      <c r="BI1" s="76"/>
      <c r="BJ1" s="76"/>
      <c r="BK1" s="76"/>
      <c r="BL1" s="76"/>
      <c r="BM1" s="76"/>
      <c r="BN1" s="76"/>
    </row>
    <row r="2" spans="1:66" s="93" customFormat="1" ht="15.75" thickBot="1" x14ac:dyDescent="0.3">
      <c r="A2" s="75"/>
      <c r="B2" s="75"/>
      <c r="C2" s="75"/>
      <c r="D2" s="75"/>
      <c r="E2" s="75"/>
      <c r="F2" s="77" t="s">
        <v>164</v>
      </c>
      <c r="G2" s="76"/>
      <c r="H2" s="77" t="s">
        <v>164</v>
      </c>
      <c r="I2" s="76"/>
      <c r="J2" s="77" t="s">
        <v>164</v>
      </c>
      <c r="K2" s="76"/>
      <c r="L2" s="77" t="s">
        <v>164</v>
      </c>
      <c r="M2" s="76"/>
      <c r="N2" s="77" t="s">
        <v>166</v>
      </c>
      <c r="O2" s="76"/>
      <c r="P2" s="77" t="s">
        <v>167</v>
      </c>
      <c r="Q2" s="76"/>
      <c r="R2" s="77" t="s">
        <v>167</v>
      </c>
      <c r="S2" s="76"/>
      <c r="T2" s="77" t="s">
        <v>167</v>
      </c>
      <c r="U2" s="76"/>
      <c r="V2" s="77" t="s">
        <v>167</v>
      </c>
      <c r="W2" s="76"/>
      <c r="X2" s="77" t="s">
        <v>167</v>
      </c>
      <c r="Y2" s="76"/>
      <c r="Z2" s="77" t="s">
        <v>167</v>
      </c>
      <c r="AA2" s="76"/>
      <c r="AB2" s="77" t="s">
        <v>170</v>
      </c>
      <c r="AC2" s="76"/>
      <c r="AD2" s="77" t="s">
        <v>171</v>
      </c>
      <c r="AE2" s="76"/>
      <c r="AF2" s="77" t="s">
        <v>171</v>
      </c>
      <c r="AG2" s="76"/>
      <c r="AH2" s="77" t="s">
        <v>173</v>
      </c>
      <c r="AI2" s="76"/>
      <c r="AJ2" s="77" t="s">
        <v>174</v>
      </c>
      <c r="AK2" s="76"/>
      <c r="AL2" s="77" t="s">
        <v>174</v>
      </c>
      <c r="AM2" s="76"/>
      <c r="AN2" s="77" t="s">
        <v>174</v>
      </c>
      <c r="AO2" s="76"/>
      <c r="AP2" s="77" t="s">
        <v>174</v>
      </c>
      <c r="AQ2" s="76"/>
      <c r="AR2" s="77" t="s">
        <v>174</v>
      </c>
      <c r="AS2" s="76"/>
      <c r="AT2" s="77" t="s">
        <v>180</v>
      </c>
      <c r="AU2" s="76"/>
      <c r="AV2" s="77" t="s">
        <v>181</v>
      </c>
      <c r="AW2" s="76"/>
      <c r="AX2" s="77" t="s">
        <v>181</v>
      </c>
      <c r="AY2" s="76"/>
      <c r="AZ2" s="77" t="s">
        <v>181</v>
      </c>
      <c r="BA2" s="76"/>
      <c r="BB2" s="77" t="s">
        <v>181</v>
      </c>
      <c r="BC2" s="76"/>
      <c r="BD2" s="77" t="s">
        <v>181</v>
      </c>
      <c r="BE2" s="76"/>
      <c r="BF2" s="77" t="s">
        <v>181</v>
      </c>
      <c r="BG2" s="76"/>
      <c r="BH2" s="77" t="s">
        <v>181</v>
      </c>
      <c r="BI2" s="76"/>
      <c r="BJ2" s="77" t="s">
        <v>186</v>
      </c>
      <c r="BK2" s="76"/>
      <c r="BL2" s="77" t="s">
        <v>187</v>
      </c>
      <c r="BM2" s="76"/>
      <c r="BN2" s="77" t="s">
        <v>188</v>
      </c>
    </row>
    <row r="3" spans="1:66" ht="15.75" thickTop="1" x14ac:dyDescent="0.25">
      <c r="A3" s="56"/>
      <c r="B3" s="56" t="s">
        <v>189</v>
      </c>
      <c r="C3" s="56"/>
      <c r="D3" s="56"/>
      <c r="E3" s="56"/>
      <c r="F3" s="67"/>
      <c r="G3" s="68"/>
      <c r="H3" s="67"/>
      <c r="I3" s="68"/>
      <c r="J3" s="67"/>
      <c r="K3" s="68"/>
      <c r="L3" s="67"/>
      <c r="M3" s="68"/>
      <c r="N3" s="67"/>
      <c r="O3" s="68"/>
      <c r="P3" s="67"/>
      <c r="Q3" s="68"/>
      <c r="R3" s="67"/>
      <c r="S3" s="68"/>
      <c r="T3" s="67"/>
      <c r="U3" s="68"/>
      <c r="V3" s="67"/>
      <c r="W3" s="68"/>
      <c r="X3" s="67"/>
      <c r="Y3" s="68"/>
      <c r="Z3" s="67"/>
      <c r="AA3" s="68"/>
      <c r="AB3" s="67"/>
      <c r="AC3" s="68"/>
      <c r="AD3" s="67"/>
      <c r="AE3" s="68"/>
      <c r="AF3" s="67"/>
      <c r="AG3" s="68"/>
      <c r="AH3" s="67"/>
      <c r="AI3" s="68"/>
      <c r="AJ3" s="67"/>
      <c r="AK3" s="68"/>
      <c r="AL3" s="67"/>
      <c r="AM3" s="68"/>
      <c r="AN3" s="67"/>
      <c r="AO3" s="68"/>
      <c r="AP3" s="67"/>
      <c r="AQ3" s="68"/>
      <c r="AR3" s="67"/>
      <c r="AS3" s="68"/>
      <c r="AT3" s="67"/>
      <c r="AU3" s="68"/>
      <c r="AV3" s="67"/>
      <c r="AW3" s="68"/>
      <c r="AX3" s="67"/>
      <c r="AY3" s="68"/>
      <c r="AZ3" s="67"/>
      <c r="BA3" s="68"/>
      <c r="BB3" s="67"/>
      <c r="BC3" s="68"/>
      <c r="BD3" s="67"/>
      <c r="BE3" s="68"/>
      <c r="BF3" s="67"/>
      <c r="BG3" s="68"/>
      <c r="BH3" s="67"/>
      <c r="BI3" s="68"/>
      <c r="BJ3" s="67"/>
      <c r="BK3" s="68"/>
      <c r="BL3" s="67"/>
      <c r="BM3" s="68"/>
      <c r="BN3" s="67"/>
    </row>
    <row r="4" spans="1:66" x14ac:dyDescent="0.25">
      <c r="A4" s="56"/>
      <c r="B4" s="56"/>
      <c r="C4" s="56" t="s">
        <v>0</v>
      </c>
      <c r="D4" s="56"/>
      <c r="E4" s="56"/>
      <c r="F4" s="67"/>
      <c r="G4" s="68"/>
      <c r="H4" s="67"/>
      <c r="I4" s="68"/>
      <c r="J4" s="67"/>
      <c r="K4" s="68"/>
      <c r="L4" s="67"/>
      <c r="M4" s="68"/>
      <c r="N4" s="67"/>
      <c r="O4" s="68"/>
      <c r="P4" s="67"/>
      <c r="Q4" s="68"/>
      <c r="R4" s="67"/>
      <c r="S4" s="68"/>
      <c r="T4" s="67"/>
      <c r="U4" s="68"/>
      <c r="V4" s="67"/>
      <c r="W4" s="68"/>
      <c r="X4" s="67"/>
      <c r="Y4" s="68"/>
      <c r="Z4" s="67"/>
      <c r="AA4" s="68"/>
      <c r="AB4" s="67"/>
      <c r="AC4" s="68"/>
      <c r="AD4" s="67"/>
      <c r="AE4" s="68"/>
      <c r="AF4" s="67"/>
      <c r="AG4" s="68"/>
      <c r="AH4" s="67"/>
      <c r="AI4" s="68"/>
      <c r="AJ4" s="67"/>
      <c r="AK4" s="68"/>
      <c r="AL4" s="67"/>
      <c r="AM4" s="68"/>
      <c r="AN4" s="67"/>
      <c r="AO4" s="68"/>
      <c r="AP4" s="67"/>
      <c r="AQ4" s="68"/>
      <c r="AR4" s="67"/>
      <c r="AS4" s="68"/>
      <c r="AT4" s="67"/>
      <c r="AU4" s="68"/>
      <c r="AV4" s="67"/>
      <c r="AW4" s="68"/>
      <c r="AX4" s="67"/>
      <c r="AY4" s="68"/>
      <c r="AZ4" s="67"/>
      <c r="BA4" s="68"/>
      <c r="BB4" s="67"/>
      <c r="BC4" s="68"/>
      <c r="BD4" s="67"/>
      <c r="BE4" s="68"/>
      <c r="BF4" s="67"/>
      <c r="BG4" s="68"/>
      <c r="BH4" s="67"/>
      <c r="BI4" s="68"/>
      <c r="BJ4" s="67"/>
      <c r="BK4" s="68"/>
      <c r="BL4" s="67"/>
      <c r="BM4" s="68"/>
      <c r="BN4" s="67"/>
    </row>
    <row r="5" spans="1:66" x14ac:dyDescent="0.25">
      <c r="A5" s="56"/>
      <c r="B5" s="56"/>
      <c r="C5" s="56"/>
      <c r="D5" s="56" t="s">
        <v>190</v>
      </c>
      <c r="E5" s="56"/>
      <c r="F5" s="67"/>
      <c r="G5" s="68"/>
      <c r="H5" s="67"/>
      <c r="I5" s="68"/>
      <c r="J5" s="67"/>
      <c r="K5" s="68"/>
      <c r="L5" s="67"/>
      <c r="M5" s="68"/>
      <c r="N5" s="67"/>
      <c r="O5" s="68"/>
      <c r="P5" s="67"/>
      <c r="Q5" s="68"/>
      <c r="R5" s="67"/>
      <c r="S5" s="68"/>
      <c r="T5" s="67"/>
      <c r="U5" s="68"/>
      <c r="V5" s="67"/>
      <c r="W5" s="68"/>
      <c r="X5" s="67"/>
      <c r="Y5" s="68"/>
      <c r="Z5" s="67"/>
      <c r="AA5" s="68"/>
      <c r="AB5" s="67"/>
      <c r="AC5" s="68"/>
      <c r="AD5" s="67"/>
      <c r="AE5" s="68"/>
      <c r="AF5" s="67"/>
      <c r="AG5" s="68"/>
      <c r="AH5" s="67"/>
      <c r="AI5" s="68"/>
      <c r="AJ5" s="67"/>
      <c r="AK5" s="68"/>
      <c r="AL5" s="67"/>
      <c r="AM5" s="68"/>
      <c r="AN5" s="67"/>
      <c r="AO5" s="68"/>
      <c r="AP5" s="67"/>
      <c r="AQ5" s="68"/>
      <c r="AR5" s="67"/>
      <c r="AS5" s="68"/>
      <c r="AT5" s="67"/>
      <c r="AU5" s="68"/>
      <c r="AV5" s="67"/>
      <c r="AW5" s="68"/>
      <c r="AX5" s="67"/>
      <c r="AY5" s="68"/>
      <c r="AZ5" s="67"/>
      <c r="BA5" s="68"/>
      <c r="BB5" s="67"/>
      <c r="BC5" s="68"/>
      <c r="BD5" s="67"/>
      <c r="BE5" s="68"/>
      <c r="BF5" s="67"/>
      <c r="BG5" s="68"/>
      <c r="BH5" s="67"/>
      <c r="BI5" s="68"/>
      <c r="BJ5" s="67"/>
      <c r="BK5" s="68"/>
      <c r="BL5" s="67"/>
      <c r="BM5" s="68"/>
      <c r="BN5" s="67"/>
    </row>
    <row r="6" spans="1:66" x14ac:dyDescent="0.25">
      <c r="A6" s="56"/>
      <c r="B6" s="56"/>
      <c r="C6" s="56"/>
      <c r="D6" s="56"/>
      <c r="E6" s="56" t="s">
        <v>191</v>
      </c>
      <c r="F6" s="67">
        <v>0</v>
      </c>
      <c r="G6" s="68"/>
      <c r="H6" s="67">
        <v>0</v>
      </c>
      <c r="I6" s="68"/>
      <c r="J6" s="67">
        <v>0</v>
      </c>
      <c r="K6" s="68"/>
      <c r="L6" s="67">
        <v>0</v>
      </c>
      <c r="M6" s="68"/>
      <c r="N6" s="67">
        <f>ROUND(SUM(F6:L6),5)</f>
        <v>0</v>
      </c>
      <c r="O6" s="68"/>
      <c r="P6" s="67">
        <v>0</v>
      </c>
      <c r="Q6" s="68"/>
      <c r="R6" s="67">
        <v>0</v>
      </c>
      <c r="S6" s="68"/>
      <c r="T6" s="67">
        <v>50</v>
      </c>
      <c r="U6" s="68"/>
      <c r="V6" s="67">
        <v>0</v>
      </c>
      <c r="W6" s="68"/>
      <c r="X6" s="67">
        <v>0</v>
      </c>
      <c r="Y6" s="68"/>
      <c r="Z6" s="67">
        <v>0</v>
      </c>
      <c r="AA6" s="68"/>
      <c r="AB6" s="67">
        <f>ROUND(SUM(P6:Z6),5)</f>
        <v>50</v>
      </c>
      <c r="AC6" s="68"/>
      <c r="AD6" s="67">
        <v>0</v>
      </c>
      <c r="AE6" s="68"/>
      <c r="AF6" s="67">
        <v>0</v>
      </c>
      <c r="AG6" s="68"/>
      <c r="AH6" s="67">
        <f>ROUND(SUM(AD6:AF6),5)</f>
        <v>0</v>
      </c>
      <c r="AI6" s="68"/>
      <c r="AJ6" s="67">
        <v>355</v>
      </c>
      <c r="AK6" s="68"/>
      <c r="AL6" s="67">
        <v>4050</v>
      </c>
      <c r="AM6" s="68"/>
      <c r="AN6" s="67">
        <v>0</v>
      </c>
      <c r="AO6" s="68"/>
      <c r="AP6" s="67">
        <v>1895</v>
      </c>
      <c r="AQ6" s="68"/>
      <c r="AR6" s="67">
        <v>8850</v>
      </c>
      <c r="AS6" s="68"/>
      <c r="AT6" s="67">
        <f>ROUND(SUM(AJ6:AR6),5)</f>
        <v>15150</v>
      </c>
      <c r="AU6" s="68"/>
      <c r="AV6" s="67">
        <v>0</v>
      </c>
      <c r="AW6" s="68"/>
      <c r="AX6" s="67">
        <v>0</v>
      </c>
      <c r="AY6" s="68"/>
      <c r="AZ6" s="67">
        <v>0</v>
      </c>
      <c r="BA6" s="68"/>
      <c r="BB6" s="67">
        <v>0</v>
      </c>
      <c r="BC6" s="68"/>
      <c r="BD6" s="67">
        <v>0</v>
      </c>
      <c r="BE6" s="68"/>
      <c r="BF6" s="67">
        <v>0</v>
      </c>
      <c r="BG6" s="68"/>
      <c r="BH6" s="67">
        <v>0</v>
      </c>
      <c r="BI6" s="68"/>
      <c r="BJ6" s="67">
        <f>ROUND(SUM(AV6:BH6),5)</f>
        <v>0</v>
      </c>
      <c r="BK6" s="68"/>
      <c r="BL6" s="67">
        <v>0</v>
      </c>
      <c r="BM6" s="68"/>
      <c r="BN6" s="67">
        <f>ROUND(N6+AB6+AH6+AT6+SUM(BJ6:BL6),5)</f>
        <v>15200</v>
      </c>
    </row>
    <row r="7" spans="1:66" x14ac:dyDescent="0.25">
      <c r="A7" s="56"/>
      <c r="B7" s="56"/>
      <c r="C7" s="56"/>
      <c r="D7" s="56"/>
      <c r="E7" s="56" t="s">
        <v>192</v>
      </c>
      <c r="F7" s="67">
        <v>0</v>
      </c>
      <c r="G7" s="68"/>
      <c r="H7" s="67">
        <v>0</v>
      </c>
      <c r="I7" s="68"/>
      <c r="J7" s="67">
        <v>0</v>
      </c>
      <c r="K7" s="68"/>
      <c r="L7" s="67">
        <v>3750</v>
      </c>
      <c r="M7" s="68"/>
      <c r="N7" s="67">
        <f>ROUND(SUM(F7:L7),5)</f>
        <v>3750</v>
      </c>
      <c r="O7" s="68"/>
      <c r="P7" s="67">
        <v>0</v>
      </c>
      <c r="Q7" s="68"/>
      <c r="R7" s="67">
        <v>0</v>
      </c>
      <c r="S7" s="68"/>
      <c r="T7" s="67">
        <v>0</v>
      </c>
      <c r="U7" s="68"/>
      <c r="V7" s="67">
        <v>0</v>
      </c>
      <c r="W7" s="68"/>
      <c r="X7" s="67">
        <v>0</v>
      </c>
      <c r="Y7" s="68"/>
      <c r="Z7" s="67">
        <v>0</v>
      </c>
      <c r="AA7" s="68"/>
      <c r="AB7" s="67">
        <f>ROUND(SUM(P7:Z7),5)</f>
        <v>0</v>
      </c>
      <c r="AC7" s="68"/>
      <c r="AD7" s="67">
        <v>0</v>
      </c>
      <c r="AE7" s="68"/>
      <c r="AF7" s="67">
        <v>0</v>
      </c>
      <c r="AG7" s="68"/>
      <c r="AH7" s="67">
        <f>ROUND(SUM(AD7:AF7),5)</f>
        <v>0</v>
      </c>
      <c r="AI7" s="68"/>
      <c r="AJ7" s="67">
        <v>0</v>
      </c>
      <c r="AK7" s="68"/>
      <c r="AL7" s="67">
        <v>0</v>
      </c>
      <c r="AM7" s="68"/>
      <c r="AN7" s="67">
        <v>0</v>
      </c>
      <c r="AO7" s="68"/>
      <c r="AP7" s="67">
        <v>0</v>
      </c>
      <c r="AQ7" s="68"/>
      <c r="AR7" s="67">
        <v>0</v>
      </c>
      <c r="AS7" s="68"/>
      <c r="AT7" s="67">
        <f>ROUND(SUM(AJ7:AR7),5)</f>
        <v>0</v>
      </c>
      <c r="AU7" s="68"/>
      <c r="AV7" s="67">
        <v>0</v>
      </c>
      <c r="AW7" s="68"/>
      <c r="AX7" s="67">
        <v>0</v>
      </c>
      <c r="AY7" s="68"/>
      <c r="AZ7" s="67">
        <v>0</v>
      </c>
      <c r="BA7" s="68"/>
      <c r="BB7" s="67">
        <v>0</v>
      </c>
      <c r="BC7" s="68"/>
      <c r="BD7" s="67">
        <v>0</v>
      </c>
      <c r="BE7" s="68"/>
      <c r="BF7" s="67">
        <v>0</v>
      </c>
      <c r="BG7" s="68"/>
      <c r="BH7" s="67">
        <v>0</v>
      </c>
      <c r="BI7" s="68"/>
      <c r="BJ7" s="67">
        <f>ROUND(SUM(AV7:BH7),5)</f>
        <v>0</v>
      </c>
      <c r="BK7" s="68"/>
      <c r="BL7" s="67">
        <v>0</v>
      </c>
      <c r="BM7" s="68"/>
      <c r="BN7" s="67">
        <f>ROUND(N7+AB7+AH7+AT7+SUM(BJ7:BL7),5)</f>
        <v>3750</v>
      </c>
    </row>
    <row r="8" spans="1:66" ht="15.75" thickBot="1" x14ac:dyDescent="0.3">
      <c r="A8" s="56"/>
      <c r="B8" s="56"/>
      <c r="C8" s="56"/>
      <c r="D8" s="56"/>
      <c r="E8" s="56" t="s">
        <v>300</v>
      </c>
      <c r="F8" s="69">
        <v>0</v>
      </c>
      <c r="G8" s="68"/>
      <c r="H8" s="69">
        <v>0</v>
      </c>
      <c r="I8" s="68"/>
      <c r="J8" s="69">
        <v>0</v>
      </c>
      <c r="K8" s="68"/>
      <c r="L8" s="69">
        <v>0</v>
      </c>
      <c r="M8" s="68"/>
      <c r="N8" s="69">
        <f>ROUND(SUM(F8:L8),5)</f>
        <v>0</v>
      </c>
      <c r="O8" s="68"/>
      <c r="P8" s="69">
        <v>0</v>
      </c>
      <c r="Q8" s="68"/>
      <c r="R8" s="69">
        <v>0</v>
      </c>
      <c r="S8" s="68"/>
      <c r="T8" s="69">
        <v>0</v>
      </c>
      <c r="U8" s="68"/>
      <c r="V8" s="69">
        <v>0</v>
      </c>
      <c r="W8" s="68"/>
      <c r="X8" s="69">
        <v>0</v>
      </c>
      <c r="Y8" s="68"/>
      <c r="Z8" s="69">
        <v>0</v>
      </c>
      <c r="AA8" s="68"/>
      <c r="AB8" s="69">
        <f>ROUND(SUM(P8:Z8),5)</f>
        <v>0</v>
      </c>
      <c r="AC8" s="68"/>
      <c r="AD8" s="69">
        <v>0</v>
      </c>
      <c r="AE8" s="68"/>
      <c r="AF8" s="69">
        <v>0</v>
      </c>
      <c r="AG8" s="68"/>
      <c r="AH8" s="69">
        <f>ROUND(SUM(AD8:AF8),5)</f>
        <v>0</v>
      </c>
      <c r="AI8" s="68"/>
      <c r="AJ8" s="69">
        <v>0</v>
      </c>
      <c r="AK8" s="68"/>
      <c r="AL8" s="69">
        <v>0</v>
      </c>
      <c r="AM8" s="68"/>
      <c r="AN8" s="69">
        <v>0</v>
      </c>
      <c r="AO8" s="68"/>
      <c r="AP8" s="69">
        <v>0</v>
      </c>
      <c r="AQ8" s="68"/>
      <c r="AR8" s="69">
        <v>0</v>
      </c>
      <c r="AS8" s="68"/>
      <c r="AT8" s="69">
        <f>ROUND(SUM(AJ8:AR8),5)</f>
        <v>0</v>
      </c>
      <c r="AU8" s="68"/>
      <c r="AV8" s="69">
        <v>0</v>
      </c>
      <c r="AW8" s="68"/>
      <c r="AX8" s="69">
        <v>0</v>
      </c>
      <c r="AY8" s="68"/>
      <c r="AZ8" s="69">
        <v>0</v>
      </c>
      <c r="BA8" s="68"/>
      <c r="BB8" s="69">
        <v>0</v>
      </c>
      <c r="BC8" s="68"/>
      <c r="BD8" s="69">
        <v>0</v>
      </c>
      <c r="BE8" s="68"/>
      <c r="BF8" s="69">
        <v>0</v>
      </c>
      <c r="BG8" s="68"/>
      <c r="BH8" s="69">
        <v>0</v>
      </c>
      <c r="BI8" s="68"/>
      <c r="BJ8" s="69">
        <f>ROUND(SUM(AV8:BH8),5)</f>
        <v>0</v>
      </c>
      <c r="BK8" s="68"/>
      <c r="BL8" s="69">
        <v>400.67</v>
      </c>
      <c r="BM8" s="68"/>
      <c r="BN8" s="69">
        <f>ROUND(N8+AB8+AH8+AT8+SUM(BJ8:BL8),5)</f>
        <v>400.67</v>
      </c>
    </row>
    <row r="9" spans="1:66" x14ac:dyDescent="0.25">
      <c r="A9" s="56"/>
      <c r="B9" s="56"/>
      <c r="C9" s="56"/>
      <c r="D9" s="56" t="s">
        <v>193</v>
      </c>
      <c r="E9" s="56"/>
      <c r="F9" s="67">
        <f>ROUND(SUM(F5:F8),5)</f>
        <v>0</v>
      </c>
      <c r="G9" s="68"/>
      <c r="H9" s="67">
        <f>ROUND(SUM(H5:H8),5)</f>
        <v>0</v>
      </c>
      <c r="I9" s="68"/>
      <c r="J9" s="67">
        <f>ROUND(SUM(J5:J8),5)</f>
        <v>0</v>
      </c>
      <c r="K9" s="68"/>
      <c r="L9" s="67">
        <f>ROUND(SUM(L5:L8),5)</f>
        <v>3750</v>
      </c>
      <c r="M9" s="68"/>
      <c r="N9" s="67">
        <f>ROUND(SUM(F9:L9),5)</f>
        <v>3750</v>
      </c>
      <c r="O9" s="68"/>
      <c r="P9" s="67">
        <f>ROUND(SUM(P5:P8),5)</f>
        <v>0</v>
      </c>
      <c r="Q9" s="68"/>
      <c r="R9" s="67">
        <f>ROUND(SUM(R5:R8),5)</f>
        <v>0</v>
      </c>
      <c r="S9" s="68"/>
      <c r="T9" s="67">
        <f>ROUND(SUM(T5:T8),5)</f>
        <v>50</v>
      </c>
      <c r="U9" s="68"/>
      <c r="V9" s="67">
        <f>ROUND(SUM(V5:V8),5)</f>
        <v>0</v>
      </c>
      <c r="W9" s="68"/>
      <c r="X9" s="67">
        <f>ROUND(SUM(X5:X8),5)</f>
        <v>0</v>
      </c>
      <c r="Y9" s="68"/>
      <c r="Z9" s="67">
        <f>ROUND(SUM(Z5:Z8),5)</f>
        <v>0</v>
      </c>
      <c r="AA9" s="68"/>
      <c r="AB9" s="67">
        <f>ROUND(SUM(P9:Z9),5)</f>
        <v>50</v>
      </c>
      <c r="AC9" s="68"/>
      <c r="AD9" s="67">
        <f>ROUND(SUM(AD5:AD8),5)</f>
        <v>0</v>
      </c>
      <c r="AE9" s="68"/>
      <c r="AF9" s="67">
        <f>ROUND(SUM(AF5:AF8),5)</f>
        <v>0</v>
      </c>
      <c r="AG9" s="68"/>
      <c r="AH9" s="67">
        <f>ROUND(SUM(AD9:AF9),5)</f>
        <v>0</v>
      </c>
      <c r="AI9" s="68"/>
      <c r="AJ9" s="67">
        <f>ROUND(SUM(AJ5:AJ8),5)</f>
        <v>355</v>
      </c>
      <c r="AK9" s="68"/>
      <c r="AL9" s="67">
        <f>ROUND(SUM(AL5:AL8),5)</f>
        <v>4050</v>
      </c>
      <c r="AM9" s="68"/>
      <c r="AN9" s="67">
        <f>ROUND(SUM(AN5:AN8),5)</f>
        <v>0</v>
      </c>
      <c r="AO9" s="68"/>
      <c r="AP9" s="67">
        <f>ROUND(SUM(AP5:AP8),5)</f>
        <v>1895</v>
      </c>
      <c r="AQ9" s="68"/>
      <c r="AR9" s="67">
        <f>ROUND(SUM(AR5:AR8),5)</f>
        <v>8850</v>
      </c>
      <c r="AS9" s="68"/>
      <c r="AT9" s="67">
        <f>ROUND(SUM(AJ9:AR9),5)</f>
        <v>15150</v>
      </c>
      <c r="AU9" s="68"/>
      <c r="AV9" s="67">
        <f>ROUND(SUM(AV5:AV8),5)</f>
        <v>0</v>
      </c>
      <c r="AW9" s="68"/>
      <c r="AX9" s="67">
        <f>ROUND(SUM(AX5:AX8),5)</f>
        <v>0</v>
      </c>
      <c r="AY9" s="68"/>
      <c r="AZ9" s="67">
        <f>ROUND(SUM(AZ5:AZ8),5)</f>
        <v>0</v>
      </c>
      <c r="BA9" s="68"/>
      <c r="BB9" s="67">
        <f>ROUND(SUM(BB5:BB8),5)</f>
        <v>0</v>
      </c>
      <c r="BC9" s="68"/>
      <c r="BD9" s="67">
        <f>ROUND(SUM(BD5:BD8),5)</f>
        <v>0</v>
      </c>
      <c r="BE9" s="68"/>
      <c r="BF9" s="67">
        <f>ROUND(SUM(BF5:BF8),5)</f>
        <v>0</v>
      </c>
      <c r="BG9" s="68"/>
      <c r="BH9" s="67">
        <f>ROUND(SUM(BH5:BH8),5)</f>
        <v>0</v>
      </c>
      <c r="BI9" s="68"/>
      <c r="BJ9" s="67">
        <f>ROUND(SUM(AV9:BH9),5)</f>
        <v>0</v>
      </c>
      <c r="BK9" s="68"/>
      <c r="BL9" s="67">
        <f>ROUND(SUM(BL5:BL8),5)</f>
        <v>400.67</v>
      </c>
      <c r="BM9" s="68"/>
      <c r="BN9" s="67">
        <f>ROUND(N9+AB9+AH9+AT9+SUM(BJ9:BL9),5)</f>
        <v>19350.669999999998</v>
      </c>
    </row>
    <row r="10" spans="1:66" x14ac:dyDescent="0.25">
      <c r="A10" s="56"/>
      <c r="B10" s="56"/>
      <c r="C10" s="56"/>
      <c r="D10" s="56" t="s">
        <v>194</v>
      </c>
      <c r="E10" s="56"/>
      <c r="F10" s="67"/>
      <c r="G10" s="68"/>
      <c r="H10" s="67"/>
      <c r="I10" s="68"/>
      <c r="J10" s="67"/>
      <c r="K10" s="68"/>
      <c r="L10" s="67"/>
      <c r="M10" s="68"/>
      <c r="N10" s="67"/>
      <c r="O10" s="68"/>
      <c r="P10" s="67"/>
      <c r="Q10" s="68"/>
      <c r="R10" s="67"/>
      <c r="S10" s="68"/>
      <c r="T10" s="67"/>
      <c r="U10" s="68"/>
      <c r="V10" s="67"/>
      <c r="W10" s="68"/>
      <c r="X10" s="67"/>
      <c r="Y10" s="68"/>
      <c r="Z10" s="67"/>
      <c r="AA10" s="68"/>
      <c r="AB10" s="67"/>
      <c r="AC10" s="68"/>
      <c r="AD10" s="67"/>
      <c r="AE10" s="68"/>
      <c r="AF10" s="67"/>
      <c r="AG10" s="68"/>
      <c r="AH10" s="67"/>
      <c r="AI10" s="68"/>
      <c r="AJ10" s="67"/>
      <c r="AK10" s="68"/>
      <c r="AL10" s="67"/>
      <c r="AM10" s="68"/>
      <c r="AN10" s="67"/>
      <c r="AO10" s="68"/>
      <c r="AP10" s="67"/>
      <c r="AQ10" s="68"/>
      <c r="AR10" s="67"/>
      <c r="AS10" s="68"/>
      <c r="AT10" s="67"/>
      <c r="AU10" s="68"/>
      <c r="AV10" s="67"/>
      <c r="AW10" s="68"/>
      <c r="AX10" s="67"/>
      <c r="AY10" s="68"/>
      <c r="AZ10" s="67"/>
      <c r="BA10" s="68"/>
      <c r="BB10" s="67"/>
      <c r="BC10" s="68"/>
      <c r="BD10" s="67"/>
      <c r="BE10" s="68"/>
      <c r="BF10" s="67"/>
      <c r="BG10" s="68"/>
      <c r="BH10" s="67"/>
      <c r="BI10" s="68"/>
      <c r="BJ10" s="67"/>
      <c r="BK10" s="68"/>
      <c r="BL10" s="67"/>
      <c r="BM10" s="68"/>
      <c r="BN10" s="67"/>
    </row>
    <row r="11" spans="1:66" x14ac:dyDescent="0.25">
      <c r="A11" s="56"/>
      <c r="B11" s="56"/>
      <c r="C11" s="56"/>
      <c r="D11" s="56"/>
      <c r="E11" s="56" t="s">
        <v>195</v>
      </c>
      <c r="F11" s="67">
        <v>0</v>
      </c>
      <c r="G11" s="68"/>
      <c r="H11" s="67">
        <v>0</v>
      </c>
      <c r="I11" s="68"/>
      <c r="J11" s="67">
        <v>0</v>
      </c>
      <c r="K11" s="68"/>
      <c r="L11" s="67">
        <v>0</v>
      </c>
      <c r="M11" s="68"/>
      <c r="N11" s="67">
        <f t="shared" ref="N11:N16" si="0">ROUND(SUM(F11:L11),5)</f>
        <v>0</v>
      </c>
      <c r="O11" s="68"/>
      <c r="P11" s="67">
        <v>0</v>
      </c>
      <c r="Q11" s="68"/>
      <c r="R11" s="67">
        <v>0</v>
      </c>
      <c r="S11" s="68"/>
      <c r="T11" s="67">
        <v>0</v>
      </c>
      <c r="U11" s="68"/>
      <c r="V11" s="67">
        <v>0</v>
      </c>
      <c r="W11" s="68"/>
      <c r="X11" s="67">
        <v>0</v>
      </c>
      <c r="Y11" s="68"/>
      <c r="Z11" s="67">
        <v>0</v>
      </c>
      <c r="AA11" s="68"/>
      <c r="AB11" s="67">
        <f t="shared" ref="AB11:AB16" si="1">ROUND(SUM(P11:Z11),5)</f>
        <v>0</v>
      </c>
      <c r="AC11" s="68"/>
      <c r="AD11" s="67">
        <v>0</v>
      </c>
      <c r="AE11" s="68"/>
      <c r="AF11" s="67">
        <v>0</v>
      </c>
      <c r="AG11" s="68"/>
      <c r="AH11" s="67">
        <f t="shared" ref="AH11:AH16" si="2">ROUND(SUM(AD11:AF11),5)</f>
        <v>0</v>
      </c>
      <c r="AI11" s="68"/>
      <c r="AJ11" s="67">
        <v>0</v>
      </c>
      <c r="AK11" s="68"/>
      <c r="AL11" s="67">
        <v>0</v>
      </c>
      <c r="AM11" s="68"/>
      <c r="AN11" s="67">
        <v>0</v>
      </c>
      <c r="AO11" s="68"/>
      <c r="AP11" s="67">
        <v>0</v>
      </c>
      <c r="AQ11" s="68"/>
      <c r="AR11" s="67">
        <v>0</v>
      </c>
      <c r="AS11" s="68"/>
      <c r="AT11" s="67">
        <f t="shared" ref="AT11:AT16" si="3">ROUND(SUM(AJ11:AR11),5)</f>
        <v>0</v>
      </c>
      <c r="AU11" s="68"/>
      <c r="AV11" s="67">
        <v>0</v>
      </c>
      <c r="AW11" s="68"/>
      <c r="AX11" s="67">
        <v>0</v>
      </c>
      <c r="AY11" s="68"/>
      <c r="AZ11" s="67">
        <v>0</v>
      </c>
      <c r="BA11" s="68"/>
      <c r="BB11" s="67">
        <v>1755</v>
      </c>
      <c r="BC11" s="68"/>
      <c r="BD11" s="67">
        <v>0</v>
      </c>
      <c r="BE11" s="68"/>
      <c r="BF11" s="67">
        <v>0</v>
      </c>
      <c r="BG11" s="68"/>
      <c r="BH11" s="67">
        <v>0</v>
      </c>
      <c r="BI11" s="68"/>
      <c r="BJ11" s="67">
        <f t="shared" ref="BJ11:BJ16" si="4">ROUND(SUM(AV11:BH11),5)</f>
        <v>1755</v>
      </c>
      <c r="BK11" s="68"/>
      <c r="BL11" s="67">
        <v>0</v>
      </c>
      <c r="BM11" s="68"/>
      <c r="BN11" s="67">
        <f t="shared" ref="BN11:BN16" si="5">ROUND(N11+AB11+AH11+AT11+SUM(BJ11:BL11),5)</f>
        <v>1755</v>
      </c>
    </row>
    <row r="12" spans="1:66" x14ac:dyDescent="0.25">
      <c r="A12" s="56"/>
      <c r="B12" s="56"/>
      <c r="C12" s="56"/>
      <c r="D12" s="56"/>
      <c r="E12" s="56" t="s">
        <v>196</v>
      </c>
      <c r="F12" s="67">
        <v>0</v>
      </c>
      <c r="G12" s="68"/>
      <c r="H12" s="67">
        <v>0</v>
      </c>
      <c r="I12" s="68"/>
      <c r="J12" s="67">
        <v>0</v>
      </c>
      <c r="K12" s="68"/>
      <c r="L12" s="67">
        <v>0</v>
      </c>
      <c r="M12" s="68"/>
      <c r="N12" s="67">
        <f t="shared" si="0"/>
        <v>0</v>
      </c>
      <c r="O12" s="68"/>
      <c r="P12" s="67">
        <v>0</v>
      </c>
      <c r="Q12" s="68"/>
      <c r="R12" s="67">
        <v>0</v>
      </c>
      <c r="S12" s="68"/>
      <c r="T12" s="67">
        <v>0</v>
      </c>
      <c r="U12" s="68"/>
      <c r="V12" s="67">
        <v>0</v>
      </c>
      <c r="W12" s="68"/>
      <c r="X12" s="67">
        <v>0</v>
      </c>
      <c r="Y12" s="68"/>
      <c r="Z12" s="67">
        <v>0</v>
      </c>
      <c r="AA12" s="68"/>
      <c r="AB12" s="67">
        <f t="shared" si="1"/>
        <v>0</v>
      </c>
      <c r="AC12" s="68"/>
      <c r="AD12" s="67">
        <v>0</v>
      </c>
      <c r="AE12" s="68"/>
      <c r="AF12" s="67">
        <v>0</v>
      </c>
      <c r="AG12" s="68"/>
      <c r="AH12" s="67">
        <f t="shared" si="2"/>
        <v>0</v>
      </c>
      <c r="AI12" s="68"/>
      <c r="AJ12" s="67">
        <v>0</v>
      </c>
      <c r="AK12" s="68"/>
      <c r="AL12" s="67">
        <v>0</v>
      </c>
      <c r="AM12" s="68"/>
      <c r="AN12" s="67">
        <v>0</v>
      </c>
      <c r="AO12" s="68"/>
      <c r="AP12" s="67">
        <v>0</v>
      </c>
      <c r="AQ12" s="68"/>
      <c r="AR12" s="67">
        <v>0</v>
      </c>
      <c r="AS12" s="68"/>
      <c r="AT12" s="67">
        <f t="shared" si="3"/>
        <v>0</v>
      </c>
      <c r="AU12" s="68"/>
      <c r="AV12" s="67">
        <v>0</v>
      </c>
      <c r="AW12" s="68"/>
      <c r="AX12" s="67">
        <v>0</v>
      </c>
      <c r="AY12" s="68"/>
      <c r="AZ12" s="67">
        <v>0</v>
      </c>
      <c r="BA12" s="68"/>
      <c r="BB12" s="67">
        <v>21536.79</v>
      </c>
      <c r="BC12" s="68"/>
      <c r="BD12" s="67">
        <v>0</v>
      </c>
      <c r="BE12" s="68"/>
      <c r="BF12" s="67">
        <v>0</v>
      </c>
      <c r="BG12" s="68"/>
      <c r="BH12" s="67">
        <v>0</v>
      </c>
      <c r="BI12" s="68"/>
      <c r="BJ12" s="67">
        <f t="shared" si="4"/>
        <v>21536.79</v>
      </c>
      <c r="BK12" s="68"/>
      <c r="BL12" s="67">
        <v>0</v>
      </c>
      <c r="BM12" s="68"/>
      <c r="BN12" s="67">
        <f t="shared" si="5"/>
        <v>21536.79</v>
      </c>
    </row>
    <row r="13" spans="1:66" x14ac:dyDescent="0.25">
      <c r="A13" s="56"/>
      <c r="B13" s="56"/>
      <c r="C13" s="56"/>
      <c r="D13" s="56"/>
      <c r="E13" s="56" t="s">
        <v>197</v>
      </c>
      <c r="F13" s="67">
        <v>0</v>
      </c>
      <c r="G13" s="68"/>
      <c r="H13" s="67">
        <v>0</v>
      </c>
      <c r="I13" s="68"/>
      <c r="J13" s="67">
        <v>0</v>
      </c>
      <c r="K13" s="68"/>
      <c r="L13" s="67">
        <v>0</v>
      </c>
      <c r="M13" s="68"/>
      <c r="N13" s="67">
        <f t="shared" si="0"/>
        <v>0</v>
      </c>
      <c r="O13" s="68"/>
      <c r="P13" s="67">
        <v>0</v>
      </c>
      <c r="Q13" s="68"/>
      <c r="R13" s="67">
        <v>0</v>
      </c>
      <c r="S13" s="68"/>
      <c r="T13" s="67">
        <v>0</v>
      </c>
      <c r="U13" s="68"/>
      <c r="V13" s="67">
        <v>0</v>
      </c>
      <c r="W13" s="68"/>
      <c r="X13" s="67">
        <v>0</v>
      </c>
      <c r="Y13" s="68"/>
      <c r="Z13" s="67">
        <v>0</v>
      </c>
      <c r="AA13" s="68"/>
      <c r="AB13" s="67">
        <f t="shared" si="1"/>
        <v>0</v>
      </c>
      <c r="AC13" s="68"/>
      <c r="AD13" s="67">
        <v>0</v>
      </c>
      <c r="AE13" s="68"/>
      <c r="AF13" s="67">
        <v>0</v>
      </c>
      <c r="AG13" s="68"/>
      <c r="AH13" s="67">
        <f t="shared" si="2"/>
        <v>0</v>
      </c>
      <c r="AI13" s="68"/>
      <c r="AJ13" s="67">
        <v>0</v>
      </c>
      <c r="AK13" s="68"/>
      <c r="AL13" s="67">
        <v>0</v>
      </c>
      <c r="AM13" s="68"/>
      <c r="AN13" s="67">
        <v>0</v>
      </c>
      <c r="AO13" s="68"/>
      <c r="AP13" s="67">
        <v>0</v>
      </c>
      <c r="AQ13" s="68"/>
      <c r="AR13" s="67">
        <v>0</v>
      </c>
      <c r="AS13" s="68"/>
      <c r="AT13" s="67">
        <f t="shared" si="3"/>
        <v>0</v>
      </c>
      <c r="AU13" s="68"/>
      <c r="AV13" s="67">
        <v>0</v>
      </c>
      <c r="AW13" s="68"/>
      <c r="AX13" s="67">
        <v>0</v>
      </c>
      <c r="AY13" s="68"/>
      <c r="AZ13" s="67">
        <v>0</v>
      </c>
      <c r="BA13" s="68"/>
      <c r="BB13" s="67">
        <v>0</v>
      </c>
      <c r="BC13" s="68"/>
      <c r="BD13" s="67">
        <v>0</v>
      </c>
      <c r="BE13" s="68"/>
      <c r="BF13" s="67">
        <v>0</v>
      </c>
      <c r="BG13" s="68"/>
      <c r="BH13" s="67">
        <v>0</v>
      </c>
      <c r="BI13" s="68"/>
      <c r="BJ13" s="67">
        <f t="shared" si="4"/>
        <v>0</v>
      </c>
      <c r="BK13" s="68"/>
      <c r="BL13" s="67">
        <v>634.44000000000005</v>
      </c>
      <c r="BM13" s="68"/>
      <c r="BN13" s="67">
        <f t="shared" si="5"/>
        <v>634.44000000000005</v>
      </c>
    </row>
    <row r="14" spans="1:66" ht="15.75" thickBot="1" x14ac:dyDescent="0.3">
      <c r="A14" s="56"/>
      <c r="B14" s="56"/>
      <c r="C14" s="56"/>
      <c r="D14" s="56"/>
      <c r="E14" s="56" t="s">
        <v>336</v>
      </c>
      <c r="F14" s="70">
        <v>0</v>
      </c>
      <c r="G14" s="68"/>
      <c r="H14" s="70">
        <v>0</v>
      </c>
      <c r="I14" s="68"/>
      <c r="J14" s="70">
        <v>0</v>
      </c>
      <c r="K14" s="68"/>
      <c r="L14" s="70">
        <v>0</v>
      </c>
      <c r="M14" s="68"/>
      <c r="N14" s="70">
        <f t="shared" si="0"/>
        <v>0</v>
      </c>
      <c r="O14" s="68"/>
      <c r="P14" s="70">
        <v>0</v>
      </c>
      <c r="Q14" s="68"/>
      <c r="R14" s="70">
        <v>0</v>
      </c>
      <c r="S14" s="68"/>
      <c r="T14" s="70">
        <v>0</v>
      </c>
      <c r="U14" s="68"/>
      <c r="V14" s="70">
        <v>0</v>
      </c>
      <c r="W14" s="68"/>
      <c r="X14" s="70">
        <v>0</v>
      </c>
      <c r="Y14" s="68"/>
      <c r="Z14" s="70">
        <v>0</v>
      </c>
      <c r="AA14" s="68"/>
      <c r="AB14" s="70">
        <f t="shared" si="1"/>
        <v>0</v>
      </c>
      <c r="AC14" s="68"/>
      <c r="AD14" s="70">
        <v>0</v>
      </c>
      <c r="AE14" s="68"/>
      <c r="AF14" s="70">
        <v>0</v>
      </c>
      <c r="AG14" s="68"/>
      <c r="AH14" s="70">
        <f t="shared" si="2"/>
        <v>0</v>
      </c>
      <c r="AI14" s="68"/>
      <c r="AJ14" s="70">
        <v>0</v>
      </c>
      <c r="AK14" s="68"/>
      <c r="AL14" s="70">
        <v>0</v>
      </c>
      <c r="AM14" s="68"/>
      <c r="AN14" s="70">
        <v>0</v>
      </c>
      <c r="AO14" s="68"/>
      <c r="AP14" s="70">
        <v>0</v>
      </c>
      <c r="AQ14" s="68"/>
      <c r="AR14" s="70">
        <v>0</v>
      </c>
      <c r="AS14" s="68"/>
      <c r="AT14" s="70">
        <f t="shared" si="3"/>
        <v>0</v>
      </c>
      <c r="AU14" s="68"/>
      <c r="AV14" s="70">
        <v>0</v>
      </c>
      <c r="AW14" s="68"/>
      <c r="AX14" s="70">
        <v>0</v>
      </c>
      <c r="AY14" s="68"/>
      <c r="AZ14" s="70">
        <v>0</v>
      </c>
      <c r="BA14" s="68"/>
      <c r="BB14" s="70">
        <v>0</v>
      </c>
      <c r="BC14" s="68"/>
      <c r="BD14" s="70">
        <v>0</v>
      </c>
      <c r="BE14" s="68"/>
      <c r="BF14" s="70">
        <v>0</v>
      </c>
      <c r="BG14" s="68"/>
      <c r="BH14" s="70">
        <v>0</v>
      </c>
      <c r="BI14" s="68"/>
      <c r="BJ14" s="70">
        <f t="shared" si="4"/>
        <v>0</v>
      </c>
      <c r="BK14" s="68"/>
      <c r="BL14" s="70">
        <v>2520</v>
      </c>
      <c r="BM14" s="68"/>
      <c r="BN14" s="70">
        <f t="shared" si="5"/>
        <v>2520</v>
      </c>
    </row>
    <row r="15" spans="1:66" ht="15.75" thickBot="1" x14ac:dyDescent="0.3">
      <c r="A15" s="56"/>
      <c r="B15" s="56"/>
      <c r="C15" s="56"/>
      <c r="D15" s="56" t="s">
        <v>198</v>
      </c>
      <c r="E15" s="56"/>
      <c r="F15" s="71">
        <f>ROUND(SUM(F10:F14),5)</f>
        <v>0</v>
      </c>
      <c r="G15" s="68"/>
      <c r="H15" s="71">
        <f>ROUND(SUM(H10:H14),5)</f>
        <v>0</v>
      </c>
      <c r="I15" s="68"/>
      <c r="J15" s="71">
        <f>ROUND(SUM(J10:J14),5)</f>
        <v>0</v>
      </c>
      <c r="K15" s="68"/>
      <c r="L15" s="71">
        <f>ROUND(SUM(L10:L14),5)</f>
        <v>0</v>
      </c>
      <c r="M15" s="68"/>
      <c r="N15" s="71">
        <f t="shared" si="0"/>
        <v>0</v>
      </c>
      <c r="O15" s="68"/>
      <c r="P15" s="71">
        <f>ROUND(SUM(P10:P14),5)</f>
        <v>0</v>
      </c>
      <c r="Q15" s="68"/>
      <c r="R15" s="71">
        <f>ROUND(SUM(R10:R14),5)</f>
        <v>0</v>
      </c>
      <c r="S15" s="68"/>
      <c r="T15" s="71">
        <f>ROUND(SUM(T10:T14),5)</f>
        <v>0</v>
      </c>
      <c r="U15" s="68"/>
      <c r="V15" s="71">
        <f>ROUND(SUM(V10:V14),5)</f>
        <v>0</v>
      </c>
      <c r="W15" s="68"/>
      <c r="X15" s="71">
        <f>ROUND(SUM(X10:X14),5)</f>
        <v>0</v>
      </c>
      <c r="Y15" s="68"/>
      <c r="Z15" s="71">
        <f>ROUND(SUM(Z10:Z14),5)</f>
        <v>0</v>
      </c>
      <c r="AA15" s="68"/>
      <c r="AB15" s="71">
        <f t="shared" si="1"/>
        <v>0</v>
      </c>
      <c r="AC15" s="68"/>
      <c r="AD15" s="71">
        <f>ROUND(SUM(AD10:AD14),5)</f>
        <v>0</v>
      </c>
      <c r="AE15" s="68"/>
      <c r="AF15" s="71">
        <f>ROUND(SUM(AF10:AF14),5)</f>
        <v>0</v>
      </c>
      <c r="AG15" s="68"/>
      <c r="AH15" s="71">
        <f t="shared" si="2"/>
        <v>0</v>
      </c>
      <c r="AI15" s="68"/>
      <c r="AJ15" s="71">
        <f>ROUND(SUM(AJ10:AJ14),5)</f>
        <v>0</v>
      </c>
      <c r="AK15" s="68"/>
      <c r="AL15" s="71">
        <f>ROUND(SUM(AL10:AL14),5)</f>
        <v>0</v>
      </c>
      <c r="AM15" s="68"/>
      <c r="AN15" s="71">
        <f>ROUND(SUM(AN10:AN14),5)</f>
        <v>0</v>
      </c>
      <c r="AO15" s="68"/>
      <c r="AP15" s="71">
        <f>ROUND(SUM(AP10:AP14),5)</f>
        <v>0</v>
      </c>
      <c r="AQ15" s="68"/>
      <c r="AR15" s="71">
        <f>ROUND(SUM(AR10:AR14),5)</f>
        <v>0</v>
      </c>
      <c r="AS15" s="68"/>
      <c r="AT15" s="71">
        <f t="shared" si="3"/>
        <v>0</v>
      </c>
      <c r="AU15" s="68"/>
      <c r="AV15" s="71">
        <f>ROUND(SUM(AV10:AV14),5)</f>
        <v>0</v>
      </c>
      <c r="AW15" s="68"/>
      <c r="AX15" s="71">
        <f>ROUND(SUM(AX10:AX14),5)</f>
        <v>0</v>
      </c>
      <c r="AY15" s="68"/>
      <c r="AZ15" s="71">
        <f>ROUND(SUM(AZ10:AZ14),5)</f>
        <v>0</v>
      </c>
      <c r="BA15" s="68"/>
      <c r="BB15" s="71">
        <f>ROUND(SUM(BB10:BB14),5)</f>
        <v>23291.79</v>
      </c>
      <c r="BC15" s="68"/>
      <c r="BD15" s="71">
        <f>ROUND(SUM(BD10:BD14),5)</f>
        <v>0</v>
      </c>
      <c r="BE15" s="68"/>
      <c r="BF15" s="71">
        <f>ROUND(SUM(BF10:BF14),5)</f>
        <v>0</v>
      </c>
      <c r="BG15" s="68"/>
      <c r="BH15" s="71">
        <f>ROUND(SUM(BH10:BH14),5)</f>
        <v>0</v>
      </c>
      <c r="BI15" s="68"/>
      <c r="BJ15" s="71">
        <f t="shared" si="4"/>
        <v>23291.79</v>
      </c>
      <c r="BK15" s="68"/>
      <c r="BL15" s="71">
        <f>ROUND(SUM(BL10:BL14),5)</f>
        <v>3154.44</v>
      </c>
      <c r="BM15" s="68"/>
      <c r="BN15" s="71">
        <f t="shared" si="5"/>
        <v>26446.23</v>
      </c>
    </row>
    <row r="16" spans="1:66" x14ac:dyDescent="0.25">
      <c r="A16" s="56"/>
      <c r="B16" s="56"/>
      <c r="C16" s="56" t="s">
        <v>109</v>
      </c>
      <c r="D16" s="56"/>
      <c r="E16" s="56"/>
      <c r="F16" s="67">
        <f>ROUND(F4+F9+F15,5)</f>
        <v>0</v>
      </c>
      <c r="G16" s="68"/>
      <c r="H16" s="67">
        <f>ROUND(H4+H9+H15,5)</f>
        <v>0</v>
      </c>
      <c r="I16" s="68"/>
      <c r="J16" s="67">
        <f>ROUND(J4+J9+J15,5)</f>
        <v>0</v>
      </c>
      <c r="K16" s="68"/>
      <c r="L16" s="67">
        <f>ROUND(L4+L9+L15,5)</f>
        <v>3750</v>
      </c>
      <c r="M16" s="68"/>
      <c r="N16" s="67">
        <f t="shared" si="0"/>
        <v>3750</v>
      </c>
      <c r="O16" s="68"/>
      <c r="P16" s="67">
        <f>ROUND(P4+P9+P15,5)</f>
        <v>0</v>
      </c>
      <c r="Q16" s="68"/>
      <c r="R16" s="67">
        <f>ROUND(R4+R9+R15,5)</f>
        <v>0</v>
      </c>
      <c r="S16" s="68"/>
      <c r="T16" s="67">
        <f>ROUND(T4+T9+T15,5)</f>
        <v>50</v>
      </c>
      <c r="U16" s="68"/>
      <c r="V16" s="67">
        <f>ROUND(V4+V9+V15,5)</f>
        <v>0</v>
      </c>
      <c r="W16" s="68"/>
      <c r="X16" s="67">
        <f>ROUND(X4+X9+X15,5)</f>
        <v>0</v>
      </c>
      <c r="Y16" s="68"/>
      <c r="Z16" s="67">
        <f>ROUND(Z4+Z9+Z15,5)</f>
        <v>0</v>
      </c>
      <c r="AA16" s="68"/>
      <c r="AB16" s="67">
        <f t="shared" si="1"/>
        <v>50</v>
      </c>
      <c r="AC16" s="68"/>
      <c r="AD16" s="67">
        <f>ROUND(AD4+AD9+AD15,5)</f>
        <v>0</v>
      </c>
      <c r="AE16" s="68"/>
      <c r="AF16" s="67">
        <f>ROUND(AF4+AF9+AF15,5)</f>
        <v>0</v>
      </c>
      <c r="AG16" s="68"/>
      <c r="AH16" s="67">
        <f t="shared" si="2"/>
        <v>0</v>
      </c>
      <c r="AI16" s="68"/>
      <c r="AJ16" s="67">
        <f>ROUND(AJ4+AJ9+AJ15,5)</f>
        <v>355</v>
      </c>
      <c r="AK16" s="68"/>
      <c r="AL16" s="67">
        <f>ROUND(AL4+AL9+AL15,5)</f>
        <v>4050</v>
      </c>
      <c r="AM16" s="68"/>
      <c r="AN16" s="67">
        <f>ROUND(AN4+AN9+AN15,5)</f>
        <v>0</v>
      </c>
      <c r="AO16" s="68"/>
      <c r="AP16" s="67">
        <f>ROUND(AP4+AP9+AP15,5)</f>
        <v>1895</v>
      </c>
      <c r="AQ16" s="68"/>
      <c r="AR16" s="67">
        <f>ROUND(AR4+AR9+AR15,5)</f>
        <v>8850</v>
      </c>
      <c r="AS16" s="68"/>
      <c r="AT16" s="67">
        <f t="shared" si="3"/>
        <v>15150</v>
      </c>
      <c r="AU16" s="68"/>
      <c r="AV16" s="67">
        <f>ROUND(AV4+AV9+AV15,5)</f>
        <v>0</v>
      </c>
      <c r="AW16" s="68"/>
      <c r="AX16" s="67">
        <f>ROUND(AX4+AX9+AX15,5)</f>
        <v>0</v>
      </c>
      <c r="AY16" s="68"/>
      <c r="AZ16" s="67">
        <f>ROUND(AZ4+AZ9+AZ15,5)</f>
        <v>0</v>
      </c>
      <c r="BA16" s="68"/>
      <c r="BB16" s="67">
        <f>ROUND(BB4+BB9+BB15,5)</f>
        <v>23291.79</v>
      </c>
      <c r="BC16" s="68"/>
      <c r="BD16" s="67">
        <f>ROUND(BD4+BD9+BD15,5)</f>
        <v>0</v>
      </c>
      <c r="BE16" s="68"/>
      <c r="BF16" s="67">
        <f>ROUND(BF4+BF9+BF15,5)</f>
        <v>0</v>
      </c>
      <c r="BG16" s="68"/>
      <c r="BH16" s="67">
        <f>ROUND(BH4+BH9+BH15,5)</f>
        <v>0</v>
      </c>
      <c r="BI16" s="68"/>
      <c r="BJ16" s="67">
        <f t="shared" si="4"/>
        <v>23291.79</v>
      </c>
      <c r="BK16" s="68"/>
      <c r="BL16" s="67">
        <f>ROUND(BL4+BL9+BL15,5)</f>
        <v>3555.11</v>
      </c>
      <c r="BM16" s="68"/>
      <c r="BN16" s="67">
        <f t="shared" si="5"/>
        <v>45796.9</v>
      </c>
    </row>
    <row r="17" spans="1:66" x14ac:dyDescent="0.25">
      <c r="A17" s="56"/>
      <c r="B17" s="56"/>
      <c r="C17" s="56" t="s">
        <v>199</v>
      </c>
      <c r="D17" s="56"/>
      <c r="E17" s="56"/>
      <c r="F17" s="67"/>
      <c r="G17" s="68"/>
      <c r="H17" s="67"/>
      <c r="I17" s="68"/>
      <c r="J17" s="67"/>
      <c r="K17" s="68"/>
      <c r="L17" s="67"/>
      <c r="M17" s="68"/>
      <c r="N17" s="67"/>
      <c r="O17" s="68"/>
      <c r="P17" s="67"/>
      <c r="Q17" s="68"/>
      <c r="R17" s="67"/>
      <c r="S17" s="68"/>
      <c r="T17" s="67"/>
      <c r="U17" s="68"/>
      <c r="V17" s="67"/>
      <c r="W17" s="68"/>
      <c r="X17" s="67"/>
      <c r="Y17" s="68"/>
      <c r="Z17" s="67"/>
      <c r="AA17" s="68"/>
      <c r="AB17" s="67"/>
      <c r="AC17" s="68"/>
      <c r="AD17" s="67"/>
      <c r="AE17" s="68"/>
      <c r="AF17" s="67"/>
      <c r="AG17" s="68"/>
      <c r="AH17" s="67"/>
      <c r="AI17" s="68"/>
      <c r="AJ17" s="67"/>
      <c r="AK17" s="68"/>
      <c r="AL17" s="67"/>
      <c r="AM17" s="68"/>
      <c r="AN17" s="67"/>
      <c r="AO17" s="68"/>
      <c r="AP17" s="67"/>
      <c r="AQ17" s="68"/>
      <c r="AR17" s="67"/>
      <c r="AS17" s="68"/>
      <c r="AT17" s="67"/>
      <c r="AU17" s="68"/>
      <c r="AV17" s="67"/>
      <c r="AW17" s="68"/>
      <c r="AX17" s="67"/>
      <c r="AY17" s="68"/>
      <c r="AZ17" s="67"/>
      <c r="BA17" s="68"/>
      <c r="BB17" s="67"/>
      <c r="BC17" s="68"/>
      <c r="BD17" s="67"/>
      <c r="BE17" s="68"/>
      <c r="BF17" s="67"/>
      <c r="BG17" s="68"/>
      <c r="BH17" s="67"/>
      <c r="BI17" s="68"/>
      <c r="BJ17" s="67"/>
      <c r="BK17" s="68"/>
      <c r="BL17" s="67"/>
      <c r="BM17" s="68"/>
      <c r="BN17" s="67"/>
    </row>
    <row r="18" spans="1:66" x14ac:dyDescent="0.25">
      <c r="A18" s="56"/>
      <c r="B18" s="56"/>
      <c r="C18" s="56"/>
      <c r="D18" s="56" t="s">
        <v>200</v>
      </c>
      <c r="E18" s="56"/>
      <c r="F18" s="67"/>
      <c r="G18" s="68"/>
      <c r="H18" s="67"/>
      <c r="I18" s="68"/>
      <c r="J18" s="67"/>
      <c r="K18" s="68"/>
      <c r="L18" s="67"/>
      <c r="M18" s="68"/>
      <c r="N18" s="67"/>
      <c r="O18" s="68"/>
      <c r="P18" s="67"/>
      <c r="Q18" s="68"/>
      <c r="R18" s="67"/>
      <c r="S18" s="68"/>
      <c r="T18" s="67"/>
      <c r="U18" s="68"/>
      <c r="V18" s="67"/>
      <c r="W18" s="68"/>
      <c r="X18" s="67"/>
      <c r="Y18" s="68"/>
      <c r="Z18" s="67"/>
      <c r="AA18" s="68"/>
      <c r="AB18" s="67"/>
      <c r="AC18" s="68"/>
      <c r="AD18" s="67"/>
      <c r="AE18" s="68"/>
      <c r="AF18" s="67"/>
      <c r="AG18" s="68"/>
      <c r="AH18" s="67"/>
      <c r="AI18" s="68"/>
      <c r="AJ18" s="67"/>
      <c r="AK18" s="68"/>
      <c r="AL18" s="67"/>
      <c r="AM18" s="68"/>
      <c r="AN18" s="67"/>
      <c r="AO18" s="68"/>
      <c r="AP18" s="67"/>
      <c r="AQ18" s="68"/>
      <c r="AR18" s="67"/>
      <c r="AS18" s="68"/>
      <c r="AT18" s="67"/>
      <c r="AU18" s="68"/>
      <c r="AV18" s="67"/>
      <c r="AW18" s="68"/>
      <c r="AX18" s="67"/>
      <c r="AY18" s="68"/>
      <c r="AZ18" s="67"/>
      <c r="BA18" s="68"/>
      <c r="BB18" s="67"/>
      <c r="BC18" s="68"/>
      <c r="BD18" s="67"/>
      <c r="BE18" s="68"/>
      <c r="BF18" s="67"/>
      <c r="BG18" s="68"/>
      <c r="BH18" s="67"/>
      <c r="BI18" s="68"/>
      <c r="BJ18" s="67"/>
      <c r="BK18" s="68"/>
      <c r="BL18" s="67"/>
      <c r="BM18" s="68"/>
      <c r="BN18" s="67"/>
    </row>
    <row r="19" spans="1:66" ht="15.75" thickBot="1" x14ac:dyDescent="0.3">
      <c r="A19" s="56"/>
      <c r="B19" s="56"/>
      <c r="C19" s="56"/>
      <c r="D19" s="56"/>
      <c r="E19" s="56" t="s">
        <v>201</v>
      </c>
      <c r="F19" s="69">
        <v>0</v>
      </c>
      <c r="G19" s="68"/>
      <c r="H19" s="69">
        <v>0</v>
      </c>
      <c r="I19" s="68"/>
      <c r="J19" s="69">
        <v>0</v>
      </c>
      <c r="K19" s="68"/>
      <c r="L19" s="69">
        <v>0</v>
      </c>
      <c r="M19" s="68"/>
      <c r="N19" s="69">
        <f>ROUND(SUM(F19:L19),5)</f>
        <v>0</v>
      </c>
      <c r="O19" s="68"/>
      <c r="P19" s="69">
        <v>0</v>
      </c>
      <c r="Q19" s="68"/>
      <c r="R19" s="69">
        <v>0</v>
      </c>
      <c r="S19" s="68"/>
      <c r="T19" s="69">
        <v>2950</v>
      </c>
      <c r="U19" s="68"/>
      <c r="V19" s="69">
        <v>0</v>
      </c>
      <c r="W19" s="68"/>
      <c r="X19" s="69">
        <v>0</v>
      </c>
      <c r="Y19" s="68"/>
      <c r="Z19" s="69">
        <v>0</v>
      </c>
      <c r="AA19" s="68"/>
      <c r="AB19" s="69">
        <f>ROUND(SUM(P19:Z19),5)</f>
        <v>2950</v>
      </c>
      <c r="AC19" s="68"/>
      <c r="AD19" s="69">
        <v>0</v>
      </c>
      <c r="AE19" s="68"/>
      <c r="AF19" s="69">
        <v>0</v>
      </c>
      <c r="AG19" s="68"/>
      <c r="AH19" s="69">
        <f>ROUND(SUM(AD19:AF19),5)</f>
        <v>0</v>
      </c>
      <c r="AI19" s="68"/>
      <c r="AJ19" s="69">
        <v>0</v>
      </c>
      <c r="AK19" s="68"/>
      <c r="AL19" s="69">
        <v>0</v>
      </c>
      <c r="AM19" s="68"/>
      <c r="AN19" s="69">
        <v>0</v>
      </c>
      <c r="AO19" s="68"/>
      <c r="AP19" s="69">
        <v>0</v>
      </c>
      <c r="AQ19" s="68"/>
      <c r="AR19" s="69">
        <v>0</v>
      </c>
      <c r="AS19" s="68"/>
      <c r="AT19" s="69">
        <f>ROUND(SUM(AJ19:AR19),5)</f>
        <v>0</v>
      </c>
      <c r="AU19" s="68"/>
      <c r="AV19" s="69">
        <v>0</v>
      </c>
      <c r="AW19" s="68"/>
      <c r="AX19" s="69">
        <v>0</v>
      </c>
      <c r="AY19" s="68"/>
      <c r="AZ19" s="69">
        <v>0</v>
      </c>
      <c r="BA19" s="68"/>
      <c r="BB19" s="69">
        <v>0</v>
      </c>
      <c r="BC19" s="68"/>
      <c r="BD19" s="69">
        <v>0</v>
      </c>
      <c r="BE19" s="68"/>
      <c r="BF19" s="69">
        <v>506.03</v>
      </c>
      <c r="BG19" s="68"/>
      <c r="BH19" s="69">
        <v>0</v>
      </c>
      <c r="BI19" s="68"/>
      <c r="BJ19" s="69">
        <f>ROUND(SUM(AV19:BH19),5)</f>
        <v>506.03</v>
      </c>
      <c r="BK19" s="68"/>
      <c r="BL19" s="69">
        <v>0</v>
      </c>
      <c r="BM19" s="68"/>
      <c r="BN19" s="69">
        <f>ROUND(N19+AB19+AH19+AT19+SUM(BJ19:BL19),5)</f>
        <v>3456.03</v>
      </c>
    </row>
    <row r="20" spans="1:66" x14ac:dyDescent="0.25">
      <c r="A20" s="56"/>
      <c r="B20" s="56"/>
      <c r="C20" s="56"/>
      <c r="D20" s="56" t="s">
        <v>202</v>
      </c>
      <c r="E20" s="56"/>
      <c r="F20" s="67">
        <f>ROUND(SUM(F18:F19),5)</f>
        <v>0</v>
      </c>
      <c r="G20" s="68"/>
      <c r="H20" s="67">
        <f>ROUND(SUM(H18:H19),5)</f>
        <v>0</v>
      </c>
      <c r="I20" s="68"/>
      <c r="J20" s="67">
        <f>ROUND(SUM(J18:J19),5)</f>
        <v>0</v>
      </c>
      <c r="K20" s="68"/>
      <c r="L20" s="67">
        <f>ROUND(SUM(L18:L19),5)</f>
        <v>0</v>
      </c>
      <c r="M20" s="68"/>
      <c r="N20" s="67">
        <f>ROUND(SUM(F20:L20),5)</f>
        <v>0</v>
      </c>
      <c r="O20" s="68"/>
      <c r="P20" s="67">
        <f>ROUND(SUM(P18:P19),5)</f>
        <v>0</v>
      </c>
      <c r="Q20" s="68"/>
      <c r="R20" s="67">
        <f>ROUND(SUM(R18:R19),5)</f>
        <v>0</v>
      </c>
      <c r="S20" s="68"/>
      <c r="T20" s="67">
        <f>ROUND(SUM(T18:T19),5)</f>
        <v>2950</v>
      </c>
      <c r="U20" s="68"/>
      <c r="V20" s="67">
        <f>ROUND(SUM(V18:V19),5)</f>
        <v>0</v>
      </c>
      <c r="W20" s="68"/>
      <c r="X20" s="67">
        <f>ROUND(SUM(X18:X19),5)</f>
        <v>0</v>
      </c>
      <c r="Y20" s="68"/>
      <c r="Z20" s="67">
        <f>ROUND(SUM(Z18:Z19),5)</f>
        <v>0</v>
      </c>
      <c r="AA20" s="68"/>
      <c r="AB20" s="67">
        <f>ROUND(SUM(P20:Z20),5)</f>
        <v>2950</v>
      </c>
      <c r="AC20" s="68"/>
      <c r="AD20" s="67">
        <f>ROUND(SUM(AD18:AD19),5)</f>
        <v>0</v>
      </c>
      <c r="AE20" s="68"/>
      <c r="AF20" s="67">
        <f>ROUND(SUM(AF18:AF19),5)</f>
        <v>0</v>
      </c>
      <c r="AG20" s="68"/>
      <c r="AH20" s="67">
        <f>ROUND(SUM(AD20:AF20),5)</f>
        <v>0</v>
      </c>
      <c r="AI20" s="68"/>
      <c r="AJ20" s="67">
        <f>ROUND(SUM(AJ18:AJ19),5)</f>
        <v>0</v>
      </c>
      <c r="AK20" s="68"/>
      <c r="AL20" s="67">
        <f>ROUND(SUM(AL18:AL19),5)</f>
        <v>0</v>
      </c>
      <c r="AM20" s="68"/>
      <c r="AN20" s="67">
        <f>ROUND(SUM(AN18:AN19),5)</f>
        <v>0</v>
      </c>
      <c r="AO20" s="68"/>
      <c r="AP20" s="67">
        <f>ROUND(SUM(AP18:AP19),5)</f>
        <v>0</v>
      </c>
      <c r="AQ20" s="68"/>
      <c r="AR20" s="67">
        <f>ROUND(SUM(AR18:AR19),5)</f>
        <v>0</v>
      </c>
      <c r="AS20" s="68"/>
      <c r="AT20" s="67">
        <f>ROUND(SUM(AJ20:AR20),5)</f>
        <v>0</v>
      </c>
      <c r="AU20" s="68"/>
      <c r="AV20" s="67">
        <f>ROUND(SUM(AV18:AV19),5)</f>
        <v>0</v>
      </c>
      <c r="AW20" s="68"/>
      <c r="AX20" s="67">
        <f>ROUND(SUM(AX18:AX19),5)</f>
        <v>0</v>
      </c>
      <c r="AY20" s="68"/>
      <c r="AZ20" s="67">
        <f>ROUND(SUM(AZ18:AZ19),5)</f>
        <v>0</v>
      </c>
      <c r="BA20" s="68"/>
      <c r="BB20" s="67">
        <f>ROUND(SUM(BB18:BB19),5)</f>
        <v>0</v>
      </c>
      <c r="BC20" s="68"/>
      <c r="BD20" s="67">
        <f>ROUND(SUM(BD18:BD19),5)</f>
        <v>0</v>
      </c>
      <c r="BE20" s="68"/>
      <c r="BF20" s="67">
        <f>ROUND(SUM(BF18:BF19),5)</f>
        <v>506.03</v>
      </c>
      <c r="BG20" s="68"/>
      <c r="BH20" s="67">
        <f>ROUND(SUM(BH18:BH19),5)</f>
        <v>0</v>
      </c>
      <c r="BI20" s="68"/>
      <c r="BJ20" s="67">
        <f>ROUND(SUM(AV20:BH20),5)</f>
        <v>506.03</v>
      </c>
      <c r="BK20" s="68"/>
      <c r="BL20" s="67">
        <f>ROUND(SUM(BL18:BL19),5)</f>
        <v>0</v>
      </c>
      <c r="BM20" s="68"/>
      <c r="BN20" s="67">
        <f>ROUND(N20+AB20+AH20+AT20+SUM(BJ20:BL20),5)</f>
        <v>3456.03</v>
      </c>
    </row>
    <row r="21" spans="1:66" x14ac:dyDescent="0.25">
      <c r="A21" s="56"/>
      <c r="B21" s="56"/>
      <c r="C21" s="56"/>
      <c r="D21" s="56" t="s">
        <v>203</v>
      </c>
      <c r="E21" s="56"/>
      <c r="F21" s="67"/>
      <c r="G21" s="68"/>
      <c r="H21" s="67"/>
      <c r="I21" s="68"/>
      <c r="J21" s="67"/>
      <c r="K21" s="68"/>
      <c r="L21" s="67"/>
      <c r="M21" s="68"/>
      <c r="N21" s="67"/>
      <c r="O21" s="68"/>
      <c r="P21" s="67"/>
      <c r="Q21" s="68"/>
      <c r="R21" s="67"/>
      <c r="S21" s="68"/>
      <c r="T21" s="67"/>
      <c r="U21" s="68"/>
      <c r="V21" s="67"/>
      <c r="W21" s="68"/>
      <c r="X21" s="67"/>
      <c r="Y21" s="68"/>
      <c r="Z21" s="67"/>
      <c r="AA21" s="68"/>
      <c r="AB21" s="67"/>
      <c r="AC21" s="68"/>
      <c r="AD21" s="67"/>
      <c r="AE21" s="68"/>
      <c r="AF21" s="67"/>
      <c r="AG21" s="68"/>
      <c r="AH21" s="67"/>
      <c r="AI21" s="68"/>
      <c r="AJ21" s="67"/>
      <c r="AK21" s="68"/>
      <c r="AL21" s="67"/>
      <c r="AM21" s="68"/>
      <c r="AN21" s="67"/>
      <c r="AO21" s="68"/>
      <c r="AP21" s="67"/>
      <c r="AQ21" s="68"/>
      <c r="AR21" s="67"/>
      <c r="AS21" s="68"/>
      <c r="AT21" s="67"/>
      <c r="AU21" s="68"/>
      <c r="AV21" s="67"/>
      <c r="AW21" s="68"/>
      <c r="AX21" s="67"/>
      <c r="AY21" s="68"/>
      <c r="AZ21" s="67"/>
      <c r="BA21" s="68"/>
      <c r="BB21" s="67"/>
      <c r="BC21" s="68"/>
      <c r="BD21" s="67"/>
      <c r="BE21" s="68"/>
      <c r="BF21" s="67"/>
      <c r="BG21" s="68"/>
      <c r="BH21" s="67"/>
      <c r="BI21" s="68"/>
      <c r="BJ21" s="67"/>
      <c r="BK21" s="68"/>
      <c r="BL21" s="67"/>
      <c r="BM21" s="68"/>
      <c r="BN21" s="67"/>
    </row>
    <row r="22" spans="1:66" x14ac:dyDescent="0.25">
      <c r="A22" s="56"/>
      <c r="B22" s="56"/>
      <c r="C22" s="56"/>
      <c r="D22" s="56"/>
      <c r="E22" s="56" t="s">
        <v>204</v>
      </c>
      <c r="F22" s="67">
        <v>0</v>
      </c>
      <c r="G22" s="68"/>
      <c r="H22" s="67">
        <v>168.46</v>
      </c>
      <c r="I22" s="68"/>
      <c r="J22" s="67">
        <v>24.16</v>
      </c>
      <c r="K22" s="68"/>
      <c r="L22" s="67">
        <v>9.85</v>
      </c>
      <c r="M22" s="68"/>
      <c r="N22" s="67">
        <f>ROUND(SUM(F22:L22),5)</f>
        <v>202.47</v>
      </c>
      <c r="O22" s="68"/>
      <c r="P22" s="67">
        <v>241.07</v>
      </c>
      <c r="Q22" s="68"/>
      <c r="R22" s="67">
        <v>633.84</v>
      </c>
      <c r="S22" s="68"/>
      <c r="T22" s="67">
        <v>0</v>
      </c>
      <c r="U22" s="68"/>
      <c r="V22" s="67">
        <v>265.8</v>
      </c>
      <c r="W22" s="68"/>
      <c r="X22" s="67">
        <v>0</v>
      </c>
      <c r="Y22" s="68"/>
      <c r="Z22" s="67">
        <v>2710.58</v>
      </c>
      <c r="AA22" s="68"/>
      <c r="AB22" s="67">
        <f>ROUND(SUM(P22:Z22),5)</f>
        <v>3851.29</v>
      </c>
      <c r="AC22" s="68"/>
      <c r="AD22" s="67">
        <v>0</v>
      </c>
      <c r="AE22" s="68"/>
      <c r="AF22" s="67">
        <v>0</v>
      </c>
      <c r="AG22" s="68"/>
      <c r="AH22" s="67">
        <f>ROUND(SUM(AD22:AF22),5)</f>
        <v>0</v>
      </c>
      <c r="AI22" s="68"/>
      <c r="AJ22" s="67">
        <v>0</v>
      </c>
      <c r="AK22" s="68"/>
      <c r="AL22" s="67">
        <v>0</v>
      </c>
      <c r="AM22" s="68"/>
      <c r="AN22" s="67">
        <v>0</v>
      </c>
      <c r="AO22" s="68"/>
      <c r="AP22" s="67">
        <v>0</v>
      </c>
      <c r="AQ22" s="68"/>
      <c r="AR22" s="67">
        <v>0</v>
      </c>
      <c r="AS22" s="68"/>
      <c r="AT22" s="67">
        <f>ROUND(SUM(AJ22:AR22),5)</f>
        <v>0</v>
      </c>
      <c r="AU22" s="68"/>
      <c r="AV22" s="67">
        <v>25490.94</v>
      </c>
      <c r="AW22" s="68"/>
      <c r="AX22" s="67">
        <v>850</v>
      </c>
      <c r="AY22" s="68"/>
      <c r="AZ22" s="67">
        <v>0</v>
      </c>
      <c r="BA22" s="68"/>
      <c r="BB22" s="67">
        <v>0</v>
      </c>
      <c r="BC22" s="68"/>
      <c r="BD22" s="67">
        <v>0</v>
      </c>
      <c r="BE22" s="68"/>
      <c r="BF22" s="67">
        <v>0</v>
      </c>
      <c r="BG22" s="68"/>
      <c r="BH22" s="67">
        <v>0</v>
      </c>
      <c r="BI22" s="68"/>
      <c r="BJ22" s="67">
        <f>ROUND(SUM(AV22:BH22),5)</f>
        <v>26340.94</v>
      </c>
      <c r="BK22" s="68"/>
      <c r="BL22" s="67">
        <v>0</v>
      </c>
      <c r="BM22" s="68"/>
      <c r="BN22" s="67">
        <f>ROUND(N22+AB22+AH22+AT22+SUM(BJ22:BL22),5)</f>
        <v>30394.7</v>
      </c>
    </row>
    <row r="23" spans="1:66" x14ac:dyDescent="0.25">
      <c r="A23" s="56"/>
      <c r="B23" s="56"/>
      <c r="C23" s="56"/>
      <c r="D23" s="56"/>
      <c r="E23" s="56" t="s">
        <v>205</v>
      </c>
      <c r="F23" s="67">
        <v>0</v>
      </c>
      <c r="G23" s="68"/>
      <c r="H23" s="67">
        <v>15.17</v>
      </c>
      <c r="I23" s="68"/>
      <c r="J23" s="67">
        <v>2.15</v>
      </c>
      <c r="K23" s="68"/>
      <c r="L23" s="67">
        <v>0.89</v>
      </c>
      <c r="M23" s="68"/>
      <c r="N23" s="67">
        <f>ROUND(SUM(F23:L23),5)</f>
        <v>18.21</v>
      </c>
      <c r="O23" s="68"/>
      <c r="P23" s="67">
        <v>21.68</v>
      </c>
      <c r="Q23" s="68"/>
      <c r="R23" s="67">
        <v>57.07</v>
      </c>
      <c r="S23" s="68"/>
      <c r="T23" s="67">
        <v>0</v>
      </c>
      <c r="U23" s="68"/>
      <c r="V23" s="67">
        <v>23.93</v>
      </c>
      <c r="W23" s="68"/>
      <c r="X23" s="67">
        <v>0</v>
      </c>
      <c r="Y23" s="68"/>
      <c r="Z23" s="67">
        <v>244.02</v>
      </c>
      <c r="AA23" s="68"/>
      <c r="AB23" s="67">
        <f>ROUND(SUM(P23:Z23),5)</f>
        <v>346.7</v>
      </c>
      <c r="AC23" s="68"/>
      <c r="AD23" s="67">
        <v>0</v>
      </c>
      <c r="AE23" s="68"/>
      <c r="AF23" s="67">
        <v>0</v>
      </c>
      <c r="AG23" s="68"/>
      <c r="AH23" s="67">
        <f>ROUND(SUM(AD23:AF23),5)</f>
        <v>0</v>
      </c>
      <c r="AI23" s="68"/>
      <c r="AJ23" s="67">
        <v>0</v>
      </c>
      <c r="AK23" s="68"/>
      <c r="AL23" s="67">
        <v>0</v>
      </c>
      <c r="AM23" s="68"/>
      <c r="AN23" s="67">
        <v>0</v>
      </c>
      <c r="AO23" s="68"/>
      <c r="AP23" s="67">
        <v>0</v>
      </c>
      <c r="AQ23" s="68"/>
      <c r="AR23" s="67">
        <v>0</v>
      </c>
      <c r="AS23" s="68"/>
      <c r="AT23" s="67">
        <f>ROUND(SUM(AJ23:AR23),5)</f>
        <v>0</v>
      </c>
      <c r="AU23" s="68"/>
      <c r="AV23" s="67">
        <v>2300.54</v>
      </c>
      <c r="AW23" s="68"/>
      <c r="AX23" s="67">
        <v>76.099999999999994</v>
      </c>
      <c r="AY23" s="68"/>
      <c r="AZ23" s="67">
        <v>0</v>
      </c>
      <c r="BA23" s="68"/>
      <c r="BB23" s="67">
        <v>0</v>
      </c>
      <c r="BC23" s="68"/>
      <c r="BD23" s="67">
        <v>0</v>
      </c>
      <c r="BE23" s="68"/>
      <c r="BF23" s="67">
        <v>0</v>
      </c>
      <c r="BG23" s="68"/>
      <c r="BH23" s="67">
        <v>0</v>
      </c>
      <c r="BI23" s="68"/>
      <c r="BJ23" s="67">
        <f>ROUND(SUM(AV23:BH23),5)</f>
        <v>2376.64</v>
      </c>
      <c r="BK23" s="68"/>
      <c r="BL23" s="67">
        <v>0</v>
      </c>
      <c r="BM23" s="68"/>
      <c r="BN23" s="67">
        <f>ROUND(N23+AB23+AH23+AT23+SUM(BJ23:BL23),5)</f>
        <v>2741.55</v>
      </c>
    </row>
    <row r="24" spans="1:66" x14ac:dyDescent="0.25">
      <c r="A24" s="56"/>
      <c r="B24" s="56"/>
      <c r="C24" s="56"/>
      <c r="D24" s="56"/>
      <c r="E24" s="56" t="s">
        <v>327</v>
      </c>
      <c r="F24" s="67">
        <v>0</v>
      </c>
      <c r="G24" s="68"/>
      <c r="H24" s="67">
        <v>0</v>
      </c>
      <c r="I24" s="68"/>
      <c r="J24" s="67">
        <v>0</v>
      </c>
      <c r="K24" s="68"/>
      <c r="L24" s="67">
        <v>0</v>
      </c>
      <c r="M24" s="68"/>
      <c r="N24" s="67">
        <f>ROUND(SUM(F24:L24),5)</f>
        <v>0</v>
      </c>
      <c r="O24" s="68"/>
      <c r="P24" s="67">
        <v>0</v>
      </c>
      <c r="Q24" s="68"/>
      <c r="R24" s="67">
        <v>0</v>
      </c>
      <c r="S24" s="68"/>
      <c r="T24" s="67">
        <v>0</v>
      </c>
      <c r="U24" s="68"/>
      <c r="V24" s="67">
        <v>0</v>
      </c>
      <c r="W24" s="68"/>
      <c r="X24" s="67">
        <v>0</v>
      </c>
      <c r="Y24" s="68"/>
      <c r="Z24" s="67">
        <v>0</v>
      </c>
      <c r="AA24" s="68"/>
      <c r="AB24" s="67">
        <f>ROUND(SUM(P24:Z24),5)</f>
        <v>0</v>
      </c>
      <c r="AC24" s="68"/>
      <c r="AD24" s="67">
        <v>0</v>
      </c>
      <c r="AE24" s="68"/>
      <c r="AF24" s="67">
        <v>0</v>
      </c>
      <c r="AG24" s="68"/>
      <c r="AH24" s="67">
        <f>ROUND(SUM(AD24:AF24),5)</f>
        <v>0</v>
      </c>
      <c r="AI24" s="68"/>
      <c r="AJ24" s="67">
        <v>0</v>
      </c>
      <c r="AK24" s="68"/>
      <c r="AL24" s="67">
        <v>0</v>
      </c>
      <c r="AM24" s="68"/>
      <c r="AN24" s="67">
        <v>0</v>
      </c>
      <c r="AO24" s="68"/>
      <c r="AP24" s="67">
        <v>0</v>
      </c>
      <c r="AQ24" s="68"/>
      <c r="AR24" s="67">
        <v>0</v>
      </c>
      <c r="AS24" s="68"/>
      <c r="AT24" s="67">
        <f>ROUND(SUM(AJ24:AR24),5)</f>
        <v>0</v>
      </c>
      <c r="AU24" s="68"/>
      <c r="AV24" s="67">
        <v>279.44</v>
      </c>
      <c r="AW24" s="68"/>
      <c r="AX24" s="67">
        <v>0</v>
      </c>
      <c r="AY24" s="68"/>
      <c r="AZ24" s="67">
        <v>0</v>
      </c>
      <c r="BA24" s="68"/>
      <c r="BB24" s="67">
        <v>0</v>
      </c>
      <c r="BC24" s="68"/>
      <c r="BD24" s="67">
        <v>0</v>
      </c>
      <c r="BE24" s="68"/>
      <c r="BF24" s="67">
        <v>0</v>
      </c>
      <c r="BG24" s="68"/>
      <c r="BH24" s="67">
        <v>0</v>
      </c>
      <c r="BI24" s="68"/>
      <c r="BJ24" s="67">
        <f>ROUND(SUM(AV24:BH24),5)</f>
        <v>279.44</v>
      </c>
      <c r="BK24" s="68"/>
      <c r="BL24" s="67">
        <v>0</v>
      </c>
      <c r="BM24" s="68"/>
      <c r="BN24" s="67">
        <f>ROUND(N24+AB24+AH24+AT24+SUM(BJ24:BL24),5)</f>
        <v>279.44</v>
      </c>
    </row>
    <row r="25" spans="1:66" ht="15.75" thickBot="1" x14ac:dyDescent="0.3">
      <c r="A25" s="56"/>
      <c r="B25" s="56"/>
      <c r="C25" s="56"/>
      <c r="D25" s="56"/>
      <c r="E25" s="56" t="s">
        <v>337</v>
      </c>
      <c r="F25" s="69">
        <v>0</v>
      </c>
      <c r="G25" s="68"/>
      <c r="H25" s="69">
        <v>0</v>
      </c>
      <c r="I25" s="68"/>
      <c r="J25" s="69">
        <v>0</v>
      </c>
      <c r="K25" s="68"/>
      <c r="L25" s="69">
        <v>0</v>
      </c>
      <c r="M25" s="68"/>
      <c r="N25" s="69">
        <f>ROUND(SUM(F25:L25),5)</f>
        <v>0</v>
      </c>
      <c r="O25" s="68"/>
      <c r="P25" s="69">
        <v>0</v>
      </c>
      <c r="Q25" s="68"/>
      <c r="R25" s="69">
        <v>0</v>
      </c>
      <c r="S25" s="68"/>
      <c r="T25" s="69">
        <v>0</v>
      </c>
      <c r="U25" s="68"/>
      <c r="V25" s="69">
        <v>0</v>
      </c>
      <c r="W25" s="68"/>
      <c r="X25" s="69">
        <v>0</v>
      </c>
      <c r="Y25" s="68"/>
      <c r="Z25" s="69">
        <v>0</v>
      </c>
      <c r="AA25" s="68"/>
      <c r="AB25" s="69">
        <f>ROUND(SUM(P25:Z25),5)</f>
        <v>0</v>
      </c>
      <c r="AC25" s="68"/>
      <c r="AD25" s="69">
        <v>0</v>
      </c>
      <c r="AE25" s="68"/>
      <c r="AF25" s="69">
        <v>0</v>
      </c>
      <c r="AG25" s="68"/>
      <c r="AH25" s="69">
        <f>ROUND(SUM(AD25:AF25),5)</f>
        <v>0</v>
      </c>
      <c r="AI25" s="68"/>
      <c r="AJ25" s="69">
        <v>0</v>
      </c>
      <c r="AK25" s="68"/>
      <c r="AL25" s="69">
        <v>0</v>
      </c>
      <c r="AM25" s="68"/>
      <c r="AN25" s="69">
        <v>0</v>
      </c>
      <c r="AO25" s="68"/>
      <c r="AP25" s="69">
        <v>0</v>
      </c>
      <c r="AQ25" s="68"/>
      <c r="AR25" s="69">
        <v>0</v>
      </c>
      <c r="AS25" s="68"/>
      <c r="AT25" s="69">
        <f>ROUND(SUM(AJ25:AR25),5)</f>
        <v>0</v>
      </c>
      <c r="AU25" s="68"/>
      <c r="AV25" s="69">
        <v>130</v>
      </c>
      <c r="AW25" s="68"/>
      <c r="AX25" s="69">
        <v>0</v>
      </c>
      <c r="AY25" s="68"/>
      <c r="AZ25" s="69">
        <v>0</v>
      </c>
      <c r="BA25" s="68"/>
      <c r="BB25" s="69">
        <v>0</v>
      </c>
      <c r="BC25" s="68"/>
      <c r="BD25" s="69">
        <v>0</v>
      </c>
      <c r="BE25" s="68"/>
      <c r="BF25" s="69">
        <v>0</v>
      </c>
      <c r="BG25" s="68"/>
      <c r="BH25" s="69">
        <v>0</v>
      </c>
      <c r="BI25" s="68"/>
      <c r="BJ25" s="69">
        <f>ROUND(SUM(AV25:BH25),5)</f>
        <v>130</v>
      </c>
      <c r="BK25" s="68"/>
      <c r="BL25" s="69">
        <v>0</v>
      </c>
      <c r="BM25" s="68"/>
      <c r="BN25" s="69">
        <f>ROUND(N25+AB25+AH25+AT25+SUM(BJ25:BL25),5)</f>
        <v>130</v>
      </c>
    </row>
    <row r="26" spans="1:66" x14ac:dyDescent="0.25">
      <c r="A26" s="56"/>
      <c r="B26" s="56"/>
      <c r="C26" s="56"/>
      <c r="D26" s="56" t="s">
        <v>206</v>
      </c>
      <c r="E26" s="56"/>
      <c r="F26" s="67">
        <f>ROUND(SUM(F21:F25),5)</f>
        <v>0</v>
      </c>
      <c r="G26" s="68"/>
      <c r="H26" s="67">
        <f>ROUND(SUM(H21:H25),5)</f>
        <v>183.63</v>
      </c>
      <c r="I26" s="68"/>
      <c r="J26" s="67">
        <f>ROUND(SUM(J21:J25),5)</f>
        <v>26.31</v>
      </c>
      <c r="K26" s="68"/>
      <c r="L26" s="67">
        <f>ROUND(SUM(L21:L25),5)</f>
        <v>10.74</v>
      </c>
      <c r="M26" s="68"/>
      <c r="N26" s="67">
        <f>ROUND(SUM(F26:L26),5)</f>
        <v>220.68</v>
      </c>
      <c r="O26" s="68"/>
      <c r="P26" s="67">
        <f>ROUND(SUM(P21:P25),5)</f>
        <v>262.75</v>
      </c>
      <c r="Q26" s="68"/>
      <c r="R26" s="67">
        <f>ROUND(SUM(R21:R25),5)</f>
        <v>690.91</v>
      </c>
      <c r="S26" s="68"/>
      <c r="T26" s="67">
        <f>ROUND(SUM(T21:T25),5)</f>
        <v>0</v>
      </c>
      <c r="U26" s="68"/>
      <c r="V26" s="67">
        <f>ROUND(SUM(V21:V25),5)</f>
        <v>289.73</v>
      </c>
      <c r="W26" s="68"/>
      <c r="X26" s="67">
        <f>ROUND(SUM(X21:X25),5)</f>
        <v>0</v>
      </c>
      <c r="Y26" s="68"/>
      <c r="Z26" s="67">
        <f>ROUND(SUM(Z21:Z25),5)</f>
        <v>2954.6</v>
      </c>
      <c r="AA26" s="68"/>
      <c r="AB26" s="67">
        <f>ROUND(SUM(P26:Z26),5)</f>
        <v>4197.99</v>
      </c>
      <c r="AC26" s="68"/>
      <c r="AD26" s="67">
        <f>ROUND(SUM(AD21:AD25),5)</f>
        <v>0</v>
      </c>
      <c r="AE26" s="68"/>
      <c r="AF26" s="67">
        <f>ROUND(SUM(AF21:AF25),5)</f>
        <v>0</v>
      </c>
      <c r="AG26" s="68"/>
      <c r="AH26" s="67">
        <f>ROUND(SUM(AD26:AF26),5)</f>
        <v>0</v>
      </c>
      <c r="AI26" s="68"/>
      <c r="AJ26" s="67">
        <f>ROUND(SUM(AJ21:AJ25),5)</f>
        <v>0</v>
      </c>
      <c r="AK26" s="68"/>
      <c r="AL26" s="67">
        <f>ROUND(SUM(AL21:AL25),5)</f>
        <v>0</v>
      </c>
      <c r="AM26" s="68"/>
      <c r="AN26" s="67">
        <f>ROUND(SUM(AN21:AN25),5)</f>
        <v>0</v>
      </c>
      <c r="AO26" s="68"/>
      <c r="AP26" s="67">
        <f>ROUND(SUM(AP21:AP25),5)</f>
        <v>0</v>
      </c>
      <c r="AQ26" s="68"/>
      <c r="AR26" s="67">
        <f>ROUND(SUM(AR21:AR25),5)</f>
        <v>0</v>
      </c>
      <c r="AS26" s="68"/>
      <c r="AT26" s="67">
        <f>ROUND(SUM(AJ26:AR26),5)</f>
        <v>0</v>
      </c>
      <c r="AU26" s="68"/>
      <c r="AV26" s="67">
        <f>ROUND(SUM(AV21:AV25),5)</f>
        <v>28200.92</v>
      </c>
      <c r="AW26" s="68"/>
      <c r="AX26" s="67">
        <f>ROUND(SUM(AX21:AX25),5)</f>
        <v>926.1</v>
      </c>
      <c r="AY26" s="68"/>
      <c r="AZ26" s="67">
        <f>ROUND(SUM(AZ21:AZ25),5)</f>
        <v>0</v>
      </c>
      <c r="BA26" s="68"/>
      <c r="BB26" s="67">
        <f>ROUND(SUM(BB21:BB25),5)</f>
        <v>0</v>
      </c>
      <c r="BC26" s="68"/>
      <c r="BD26" s="67">
        <f>ROUND(SUM(BD21:BD25),5)</f>
        <v>0</v>
      </c>
      <c r="BE26" s="68"/>
      <c r="BF26" s="67">
        <f>ROUND(SUM(BF21:BF25),5)</f>
        <v>0</v>
      </c>
      <c r="BG26" s="68"/>
      <c r="BH26" s="67">
        <f>ROUND(SUM(BH21:BH25),5)</f>
        <v>0</v>
      </c>
      <c r="BI26" s="68"/>
      <c r="BJ26" s="67">
        <f>ROUND(SUM(AV26:BH26),5)</f>
        <v>29127.02</v>
      </c>
      <c r="BK26" s="68"/>
      <c r="BL26" s="67">
        <f>ROUND(SUM(BL21:BL25),5)</f>
        <v>0</v>
      </c>
      <c r="BM26" s="68"/>
      <c r="BN26" s="67">
        <f>ROUND(N26+AB26+AH26+AT26+SUM(BJ26:BL26),5)</f>
        <v>33545.69</v>
      </c>
    </row>
    <row r="27" spans="1:66" x14ac:dyDescent="0.25">
      <c r="A27" s="56"/>
      <c r="B27" s="56"/>
      <c r="C27" s="56"/>
      <c r="D27" s="56" t="s">
        <v>207</v>
      </c>
      <c r="E27" s="56"/>
      <c r="F27" s="67"/>
      <c r="G27" s="68"/>
      <c r="H27" s="67"/>
      <c r="I27" s="68"/>
      <c r="J27" s="67"/>
      <c r="K27" s="68"/>
      <c r="L27" s="67"/>
      <c r="M27" s="68"/>
      <c r="N27" s="67"/>
      <c r="O27" s="68"/>
      <c r="P27" s="67"/>
      <c r="Q27" s="68"/>
      <c r="R27" s="67"/>
      <c r="S27" s="68"/>
      <c r="T27" s="67"/>
      <c r="U27" s="68"/>
      <c r="V27" s="67"/>
      <c r="W27" s="68"/>
      <c r="X27" s="67"/>
      <c r="Y27" s="68"/>
      <c r="Z27" s="67"/>
      <c r="AA27" s="68"/>
      <c r="AB27" s="67"/>
      <c r="AC27" s="68"/>
      <c r="AD27" s="67"/>
      <c r="AE27" s="68"/>
      <c r="AF27" s="67"/>
      <c r="AG27" s="68"/>
      <c r="AH27" s="67"/>
      <c r="AI27" s="68"/>
      <c r="AJ27" s="67"/>
      <c r="AK27" s="68"/>
      <c r="AL27" s="67"/>
      <c r="AM27" s="68"/>
      <c r="AN27" s="67"/>
      <c r="AO27" s="68"/>
      <c r="AP27" s="67"/>
      <c r="AQ27" s="68"/>
      <c r="AR27" s="67"/>
      <c r="AS27" s="68"/>
      <c r="AT27" s="67"/>
      <c r="AU27" s="68"/>
      <c r="AV27" s="67"/>
      <c r="AW27" s="68"/>
      <c r="AX27" s="67"/>
      <c r="AY27" s="68"/>
      <c r="AZ27" s="67"/>
      <c r="BA27" s="68"/>
      <c r="BB27" s="67"/>
      <c r="BC27" s="68"/>
      <c r="BD27" s="67"/>
      <c r="BE27" s="68"/>
      <c r="BF27" s="67"/>
      <c r="BG27" s="68"/>
      <c r="BH27" s="67"/>
      <c r="BI27" s="68"/>
      <c r="BJ27" s="67"/>
      <c r="BK27" s="68"/>
      <c r="BL27" s="67"/>
      <c r="BM27" s="68"/>
      <c r="BN27" s="67"/>
    </row>
    <row r="28" spans="1:66" x14ac:dyDescent="0.25">
      <c r="A28" s="56"/>
      <c r="B28" s="56"/>
      <c r="C28" s="56"/>
      <c r="D28" s="56"/>
      <c r="E28" s="56" t="s">
        <v>208</v>
      </c>
      <c r="F28" s="67">
        <v>0</v>
      </c>
      <c r="G28" s="68"/>
      <c r="H28" s="67">
        <v>0</v>
      </c>
      <c r="I28" s="68"/>
      <c r="J28" s="67">
        <v>0</v>
      </c>
      <c r="K28" s="68"/>
      <c r="L28" s="67">
        <v>0</v>
      </c>
      <c r="M28" s="68"/>
      <c r="N28" s="67">
        <f>ROUND(SUM(F28:L28),5)</f>
        <v>0</v>
      </c>
      <c r="O28" s="68"/>
      <c r="P28" s="67">
        <v>0</v>
      </c>
      <c r="Q28" s="68"/>
      <c r="R28" s="67">
        <v>0</v>
      </c>
      <c r="S28" s="68"/>
      <c r="T28" s="67">
        <v>0</v>
      </c>
      <c r="U28" s="68"/>
      <c r="V28" s="67">
        <v>0</v>
      </c>
      <c r="W28" s="68"/>
      <c r="X28" s="67">
        <v>0</v>
      </c>
      <c r="Y28" s="68"/>
      <c r="Z28" s="67">
        <v>0</v>
      </c>
      <c r="AA28" s="68"/>
      <c r="AB28" s="67">
        <f>ROUND(SUM(P28:Z28),5)</f>
        <v>0</v>
      </c>
      <c r="AC28" s="68"/>
      <c r="AD28" s="67">
        <v>0</v>
      </c>
      <c r="AE28" s="68"/>
      <c r="AF28" s="67">
        <v>0</v>
      </c>
      <c r="AG28" s="68"/>
      <c r="AH28" s="67">
        <f>ROUND(SUM(AD28:AF28),5)</f>
        <v>0</v>
      </c>
      <c r="AI28" s="68"/>
      <c r="AJ28" s="67">
        <v>0</v>
      </c>
      <c r="AK28" s="68"/>
      <c r="AL28" s="67">
        <v>0</v>
      </c>
      <c r="AM28" s="68"/>
      <c r="AN28" s="67">
        <v>0</v>
      </c>
      <c r="AO28" s="68"/>
      <c r="AP28" s="67">
        <v>0</v>
      </c>
      <c r="AQ28" s="68"/>
      <c r="AR28" s="67">
        <v>0</v>
      </c>
      <c r="AS28" s="68"/>
      <c r="AT28" s="67">
        <f>ROUND(SUM(AJ28:AR28),5)</f>
        <v>0</v>
      </c>
      <c r="AU28" s="68"/>
      <c r="AV28" s="67">
        <v>816.75</v>
      </c>
      <c r="AW28" s="68"/>
      <c r="AX28" s="67">
        <v>0</v>
      </c>
      <c r="AY28" s="68"/>
      <c r="AZ28" s="67">
        <v>0</v>
      </c>
      <c r="BA28" s="68"/>
      <c r="BB28" s="67">
        <v>0</v>
      </c>
      <c r="BC28" s="68"/>
      <c r="BD28" s="67">
        <v>0</v>
      </c>
      <c r="BE28" s="68"/>
      <c r="BF28" s="67">
        <v>0</v>
      </c>
      <c r="BG28" s="68"/>
      <c r="BH28" s="67">
        <v>0</v>
      </c>
      <c r="BI28" s="68"/>
      <c r="BJ28" s="67">
        <f>ROUND(SUM(AV28:BH28),5)</f>
        <v>816.75</v>
      </c>
      <c r="BK28" s="68"/>
      <c r="BL28" s="67">
        <v>0</v>
      </c>
      <c r="BM28" s="68"/>
      <c r="BN28" s="67">
        <f>ROUND(N28+AB28+AH28+AT28+SUM(BJ28:BL28),5)</f>
        <v>816.75</v>
      </c>
    </row>
    <row r="29" spans="1:66" x14ac:dyDescent="0.25">
      <c r="A29" s="56"/>
      <c r="B29" s="56"/>
      <c r="C29" s="56"/>
      <c r="D29" s="56"/>
      <c r="E29" s="56" t="s">
        <v>301</v>
      </c>
      <c r="F29" s="67">
        <v>0</v>
      </c>
      <c r="G29" s="68"/>
      <c r="H29" s="67">
        <v>0</v>
      </c>
      <c r="I29" s="68"/>
      <c r="J29" s="67">
        <v>0</v>
      </c>
      <c r="K29" s="68"/>
      <c r="L29" s="67">
        <v>4500</v>
      </c>
      <c r="M29" s="68"/>
      <c r="N29" s="67">
        <f>ROUND(SUM(F29:L29),5)</f>
        <v>4500</v>
      </c>
      <c r="O29" s="68"/>
      <c r="P29" s="67">
        <v>0</v>
      </c>
      <c r="Q29" s="68"/>
      <c r="R29" s="67">
        <v>0</v>
      </c>
      <c r="S29" s="68"/>
      <c r="T29" s="67">
        <v>0</v>
      </c>
      <c r="U29" s="68"/>
      <c r="V29" s="67">
        <v>0</v>
      </c>
      <c r="W29" s="68"/>
      <c r="X29" s="67">
        <v>0</v>
      </c>
      <c r="Y29" s="68"/>
      <c r="Z29" s="67">
        <v>0</v>
      </c>
      <c r="AA29" s="68"/>
      <c r="AB29" s="67">
        <f>ROUND(SUM(P29:Z29),5)</f>
        <v>0</v>
      </c>
      <c r="AC29" s="68"/>
      <c r="AD29" s="67">
        <v>0</v>
      </c>
      <c r="AE29" s="68"/>
      <c r="AF29" s="67">
        <v>0</v>
      </c>
      <c r="AG29" s="68"/>
      <c r="AH29" s="67">
        <f>ROUND(SUM(AD29:AF29),5)</f>
        <v>0</v>
      </c>
      <c r="AI29" s="68"/>
      <c r="AJ29" s="67">
        <v>0</v>
      </c>
      <c r="AK29" s="68"/>
      <c r="AL29" s="67">
        <v>0</v>
      </c>
      <c r="AM29" s="68"/>
      <c r="AN29" s="67">
        <v>0</v>
      </c>
      <c r="AO29" s="68"/>
      <c r="AP29" s="67">
        <v>0</v>
      </c>
      <c r="AQ29" s="68"/>
      <c r="AR29" s="67">
        <v>0</v>
      </c>
      <c r="AS29" s="68"/>
      <c r="AT29" s="67">
        <f>ROUND(SUM(AJ29:AR29),5)</f>
        <v>0</v>
      </c>
      <c r="AU29" s="68"/>
      <c r="AV29" s="67">
        <v>0</v>
      </c>
      <c r="AW29" s="68"/>
      <c r="AX29" s="67">
        <v>0</v>
      </c>
      <c r="AY29" s="68"/>
      <c r="AZ29" s="67">
        <v>0</v>
      </c>
      <c r="BA29" s="68"/>
      <c r="BB29" s="67">
        <v>0</v>
      </c>
      <c r="BC29" s="68"/>
      <c r="BD29" s="67">
        <v>0</v>
      </c>
      <c r="BE29" s="68"/>
      <c r="BF29" s="67">
        <v>0</v>
      </c>
      <c r="BG29" s="68"/>
      <c r="BH29" s="67">
        <v>0</v>
      </c>
      <c r="BI29" s="68"/>
      <c r="BJ29" s="67">
        <f>ROUND(SUM(AV29:BH29),5)</f>
        <v>0</v>
      </c>
      <c r="BK29" s="68"/>
      <c r="BL29" s="67">
        <v>0</v>
      </c>
      <c r="BM29" s="68"/>
      <c r="BN29" s="67">
        <f>ROUND(N29+AB29+AH29+AT29+SUM(BJ29:BL29),5)</f>
        <v>4500</v>
      </c>
    </row>
    <row r="30" spans="1:66" ht="15.75" thickBot="1" x14ac:dyDescent="0.3">
      <c r="A30" s="56"/>
      <c r="B30" s="56"/>
      <c r="C30" s="56"/>
      <c r="D30" s="56"/>
      <c r="E30" s="56" t="s">
        <v>321</v>
      </c>
      <c r="F30" s="69">
        <v>0</v>
      </c>
      <c r="G30" s="68"/>
      <c r="H30" s="69">
        <v>0</v>
      </c>
      <c r="I30" s="68"/>
      <c r="J30" s="69">
        <v>0</v>
      </c>
      <c r="K30" s="68"/>
      <c r="L30" s="69">
        <v>0</v>
      </c>
      <c r="M30" s="68"/>
      <c r="N30" s="69">
        <f>ROUND(SUM(F30:L30),5)</f>
        <v>0</v>
      </c>
      <c r="O30" s="68"/>
      <c r="P30" s="69">
        <v>0</v>
      </c>
      <c r="Q30" s="68"/>
      <c r="R30" s="69">
        <v>0</v>
      </c>
      <c r="S30" s="68"/>
      <c r="T30" s="69">
        <v>0</v>
      </c>
      <c r="U30" s="68"/>
      <c r="V30" s="69">
        <v>1082.5</v>
      </c>
      <c r="W30" s="68"/>
      <c r="X30" s="69">
        <v>2872.3</v>
      </c>
      <c r="Y30" s="68"/>
      <c r="Z30" s="69">
        <v>0</v>
      </c>
      <c r="AA30" s="68"/>
      <c r="AB30" s="69">
        <f>ROUND(SUM(P30:Z30),5)</f>
        <v>3954.8</v>
      </c>
      <c r="AC30" s="68"/>
      <c r="AD30" s="69">
        <v>0</v>
      </c>
      <c r="AE30" s="68"/>
      <c r="AF30" s="69">
        <v>0</v>
      </c>
      <c r="AG30" s="68"/>
      <c r="AH30" s="69">
        <f>ROUND(SUM(AD30:AF30),5)</f>
        <v>0</v>
      </c>
      <c r="AI30" s="68"/>
      <c r="AJ30" s="69">
        <v>0</v>
      </c>
      <c r="AK30" s="68"/>
      <c r="AL30" s="69">
        <v>0</v>
      </c>
      <c r="AM30" s="68"/>
      <c r="AN30" s="69">
        <v>0</v>
      </c>
      <c r="AO30" s="68"/>
      <c r="AP30" s="69">
        <v>0</v>
      </c>
      <c r="AQ30" s="68"/>
      <c r="AR30" s="69">
        <v>0</v>
      </c>
      <c r="AS30" s="68"/>
      <c r="AT30" s="69">
        <f>ROUND(SUM(AJ30:AR30),5)</f>
        <v>0</v>
      </c>
      <c r="AU30" s="68"/>
      <c r="AV30" s="69">
        <v>0</v>
      </c>
      <c r="AW30" s="68"/>
      <c r="AX30" s="69">
        <v>0</v>
      </c>
      <c r="AY30" s="68"/>
      <c r="AZ30" s="69">
        <v>0</v>
      </c>
      <c r="BA30" s="68"/>
      <c r="BB30" s="69">
        <v>0</v>
      </c>
      <c r="BC30" s="68"/>
      <c r="BD30" s="69">
        <v>0</v>
      </c>
      <c r="BE30" s="68"/>
      <c r="BF30" s="69">
        <v>0</v>
      </c>
      <c r="BG30" s="68"/>
      <c r="BH30" s="69">
        <v>0</v>
      </c>
      <c r="BI30" s="68"/>
      <c r="BJ30" s="69">
        <f>ROUND(SUM(AV30:BH30),5)</f>
        <v>0</v>
      </c>
      <c r="BK30" s="68"/>
      <c r="BL30" s="69">
        <v>0</v>
      </c>
      <c r="BM30" s="68"/>
      <c r="BN30" s="69">
        <f>ROUND(N30+AB30+AH30+AT30+SUM(BJ30:BL30),5)</f>
        <v>3954.8</v>
      </c>
    </row>
    <row r="31" spans="1:66" x14ac:dyDescent="0.25">
      <c r="A31" s="56"/>
      <c r="B31" s="56"/>
      <c r="C31" s="56"/>
      <c r="D31" s="56" t="s">
        <v>209</v>
      </c>
      <c r="E31" s="56"/>
      <c r="F31" s="67">
        <f>ROUND(SUM(F27:F30),5)</f>
        <v>0</v>
      </c>
      <c r="G31" s="68"/>
      <c r="H31" s="67">
        <f>ROUND(SUM(H27:H30),5)</f>
        <v>0</v>
      </c>
      <c r="I31" s="68"/>
      <c r="J31" s="67">
        <f>ROUND(SUM(J27:J30),5)</f>
        <v>0</v>
      </c>
      <c r="K31" s="68"/>
      <c r="L31" s="67">
        <f>ROUND(SUM(L27:L30),5)</f>
        <v>4500</v>
      </c>
      <c r="M31" s="68"/>
      <c r="N31" s="67">
        <f>ROUND(SUM(F31:L31),5)</f>
        <v>4500</v>
      </c>
      <c r="O31" s="68"/>
      <c r="P31" s="67">
        <f>ROUND(SUM(P27:P30),5)</f>
        <v>0</v>
      </c>
      <c r="Q31" s="68"/>
      <c r="R31" s="67">
        <f>ROUND(SUM(R27:R30),5)</f>
        <v>0</v>
      </c>
      <c r="S31" s="68"/>
      <c r="T31" s="67">
        <f>ROUND(SUM(T27:T30),5)</f>
        <v>0</v>
      </c>
      <c r="U31" s="68"/>
      <c r="V31" s="67">
        <f>ROUND(SUM(V27:V30),5)</f>
        <v>1082.5</v>
      </c>
      <c r="W31" s="68"/>
      <c r="X31" s="67">
        <f>ROUND(SUM(X27:X30),5)</f>
        <v>2872.3</v>
      </c>
      <c r="Y31" s="68"/>
      <c r="Z31" s="67">
        <f>ROUND(SUM(Z27:Z30),5)</f>
        <v>0</v>
      </c>
      <c r="AA31" s="68"/>
      <c r="AB31" s="67">
        <f>ROUND(SUM(P31:Z31),5)</f>
        <v>3954.8</v>
      </c>
      <c r="AC31" s="68"/>
      <c r="AD31" s="67">
        <f>ROUND(SUM(AD27:AD30),5)</f>
        <v>0</v>
      </c>
      <c r="AE31" s="68"/>
      <c r="AF31" s="67">
        <f>ROUND(SUM(AF27:AF30),5)</f>
        <v>0</v>
      </c>
      <c r="AG31" s="68"/>
      <c r="AH31" s="67">
        <f>ROUND(SUM(AD31:AF31),5)</f>
        <v>0</v>
      </c>
      <c r="AI31" s="68"/>
      <c r="AJ31" s="67">
        <f>ROUND(SUM(AJ27:AJ30),5)</f>
        <v>0</v>
      </c>
      <c r="AK31" s="68"/>
      <c r="AL31" s="67">
        <f>ROUND(SUM(AL27:AL30),5)</f>
        <v>0</v>
      </c>
      <c r="AM31" s="68"/>
      <c r="AN31" s="67">
        <f>ROUND(SUM(AN27:AN30),5)</f>
        <v>0</v>
      </c>
      <c r="AO31" s="68"/>
      <c r="AP31" s="67">
        <f>ROUND(SUM(AP27:AP30),5)</f>
        <v>0</v>
      </c>
      <c r="AQ31" s="68"/>
      <c r="AR31" s="67">
        <f>ROUND(SUM(AR27:AR30),5)</f>
        <v>0</v>
      </c>
      <c r="AS31" s="68"/>
      <c r="AT31" s="67">
        <f>ROUND(SUM(AJ31:AR31),5)</f>
        <v>0</v>
      </c>
      <c r="AU31" s="68"/>
      <c r="AV31" s="67">
        <f>ROUND(SUM(AV27:AV30),5)</f>
        <v>816.75</v>
      </c>
      <c r="AW31" s="68"/>
      <c r="AX31" s="67">
        <f>ROUND(SUM(AX27:AX30),5)</f>
        <v>0</v>
      </c>
      <c r="AY31" s="68"/>
      <c r="AZ31" s="67">
        <f>ROUND(SUM(AZ27:AZ30),5)</f>
        <v>0</v>
      </c>
      <c r="BA31" s="68"/>
      <c r="BB31" s="67">
        <f>ROUND(SUM(BB27:BB30),5)</f>
        <v>0</v>
      </c>
      <c r="BC31" s="68"/>
      <c r="BD31" s="67">
        <f>ROUND(SUM(BD27:BD30),5)</f>
        <v>0</v>
      </c>
      <c r="BE31" s="68"/>
      <c r="BF31" s="67">
        <f>ROUND(SUM(BF27:BF30),5)</f>
        <v>0</v>
      </c>
      <c r="BG31" s="68"/>
      <c r="BH31" s="67">
        <f>ROUND(SUM(BH27:BH30),5)</f>
        <v>0</v>
      </c>
      <c r="BI31" s="68"/>
      <c r="BJ31" s="67">
        <f>ROUND(SUM(AV31:BH31),5)</f>
        <v>816.75</v>
      </c>
      <c r="BK31" s="68"/>
      <c r="BL31" s="67">
        <f>ROUND(SUM(BL27:BL30),5)</f>
        <v>0</v>
      </c>
      <c r="BM31" s="68"/>
      <c r="BN31" s="67">
        <f>ROUND(N31+AB31+AH31+AT31+SUM(BJ31:BL31),5)</f>
        <v>9271.5499999999993</v>
      </c>
    </row>
    <row r="32" spans="1:66" x14ac:dyDescent="0.25">
      <c r="A32" s="56"/>
      <c r="B32" s="56"/>
      <c r="C32" s="56"/>
      <c r="D32" s="56" t="s">
        <v>210</v>
      </c>
      <c r="E32" s="56"/>
      <c r="F32" s="67"/>
      <c r="G32" s="68"/>
      <c r="H32" s="67"/>
      <c r="I32" s="68"/>
      <c r="J32" s="67"/>
      <c r="K32" s="68"/>
      <c r="L32" s="67"/>
      <c r="M32" s="68"/>
      <c r="N32" s="67"/>
      <c r="O32" s="68"/>
      <c r="P32" s="67"/>
      <c r="Q32" s="68"/>
      <c r="R32" s="67"/>
      <c r="S32" s="68"/>
      <c r="T32" s="67"/>
      <c r="U32" s="68"/>
      <c r="V32" s="67"/>
      <c r="W32" s="68"/>
      <c r="X32" s="67"/>
      <c r="Y32" s="68"/>
      <c r="Z32" s="67"/>
      <c r="AA32" s="68"/>
      <c r="AB32" s="67"/>
      <c r="AC32" s="68"/>
      <c r="AD32" s="67"/>
      <c r="AE32" s="68"/>
      <c r="AF32" s="67"/>
      <c r="AG32" s="68"/>
      <c r="AH32" s="67"/>
      <c r="AI32" s="68"/>
      <c r="AJ32" s="67"/>
      <c r="AK32" s="68"/>
      <c r="AL32" s="67"/>
      <c r="AM32" s="68"/>
      <c r="AN32" s="67"/>
      <c r="AO32" s="68"/>
      <c r="AP32" s="67"/>
      <c r="AQ32" s="68"/>
      <c r="AR32" s="67"/>
      <c r="AS32" s="68"/>
      <c r="AT32" s="67"/>
      <c r="AU32" s="68"/>
      <c r="AV32" s="67"/>
      <c r="AW32" s="68"/>
      <c r="AX32" s="67"/>
      <c r="AY32" s="68"/>
      <c r="AZ32" s="67"/>
      <c r="BA32" s="68"/>
      <c r="BB32" s="67"/>
      <c r="BC32" s="68"/>
      <c r="BD32" s="67"/>
      <c r="BE32" s="68"/>
      <c r="BF32" s="67"/>
      <c r="BG32" s="68"/>
      <c r="BH32" s="67"/>
      <c r="BI32" s="68"/>
      <c r="BJ32" s="67"/>
      <c r="BK32" s="68"/>
      <c r="BL32" s="67"/>
      <c r="BM32" s="68"/>
      <c r="BN32" s="67"/>
    </row>
    <row r="33" spans="1:66" x14ac:dyDescent="0.25">
      <c r="A33" s="56"/>
      <c r="B33" s="56"/>
      <c r="C33" s="56"/>
      <c r="D33" s="56"/>
      <c r="E33" s="56" t="s">
        <v>211</v>
      </c>
      <c r="F33" s="67">
        <v>0</v>
      </c>
      <c r="G33" s="68"/>
      <c r="H33" s="67">
        <v>0</v>
      </c>
      <c r="I33" s="68"/>
      <c r="J33" s="67">
        <v>0</v>
      </c>
      <c r="K33" s="68"/>
      <c r="L33" s="67">
        <v>0</v>
      </c>
      <c r="M33" s="68"/>
      <c r="N33" s="67">
        <f t="shared" ref="N33:N38" si="6">ROUND(SUM(F33:L33),5)</f>
        <v>0</v>
      </c>
      <c r="O33" s="68"/>
      <c r="P33" s="67">
        <v>0</v>
      </c>
      <c r="Q33" s="68"/>
      <c r="R33" s="67">
        <v>0</v>
      </c>
      <c r="S33" s="68"/>
      <c r="T33" s="67">
        <v>0</v>
      </c>
      <c r="U33" s="68"/>
      <c r="V33" s="67">
        <v>0</v>
      </c>
      <c r="W33" s="68"/>
      <c r="X33" s="67">
        <v>0</v>
      </c>
      <c r="Y33" s="68"/>
      <c r="Z33" s="67">
        <v>0</v>
      </c>
      <c r="AA33" s="68"/>
      <c r="AB33" s="67">
        <f t="shared" ref="AB33:AB38" si="7">ROUND(SUM(P33:Z33),5)</f>
        <v>0</v>
      </c>
      <c r="AC33" s="68"/>
      <c r="AD33" s="67">
        <v>0</v>
      </c>
      <c r="AE33" s="68"/>
      <c r="AF33" s="67">
        <v>0</v>
      </c>
      <c r="AG33" s="68"/>
      <c r="AH33" s="67">
        <f t="shared" ref="AH33:AH38" si="8">ROUND(SUM(AD33:AF33),5)</f>
        <v>0</v>
      </c>
      <c r="AI33" s="68"/>
      <c r="AJ33" s="67">
        <v>0</v>
      </c>
      <c r="AK33" s="68"/>
      <c r="AL33" s="67">
        <v>0</v>
      </c>
      <c r="AM33" s="68"/>
      <c r="AN33" s="67">
        <v>0</v>
      </c>
      <c r="AO33" s="68"/>
      <c r="AP33" s="67">
        <v>0</v>
      </c>
      <c r="AQ33" s="68"/>
      <c r="AR33" s="67">
        <v>0</v>
      </c>
      <c r="AS33" s="68"/>
      <c r="AT33" s="67">
        <f t="shared" ref="AT33:AT38" si="9">ROUND(SUM(AJ33:AR33),5)</f>
        <v>0</v>
      </c>
      <c r="AU33" s="68"/>
      <c r="AV33" s="67">
        <v>554.46</v>
      </c>
      <c r="AW33" s="68"/>
      <c r="AX33" s="67">
        <v>0</v>
      </c>
      <c r="AY33" s="68"/>
      <c r="AZ33" s="67">
        <v>0</v>
      </c>
      <c r="BA33" s="68"/>
      <c r="BB33" s="67">
        <v>0</v>
      </c>
      <c r="BC33" s="68"/>
      <c r="BD33" s="67">
        <v>0</v>
      </c>
      <c r="BE33" s="68"/>
      <c r="BF33" s="67">
        <v>0</v>
      </c>
      <c r="BG33" s="68"/>
      <c r="BH33" s="67">
        <v>0</v>
      </c>
      <c r="BI33" s="68"/>
      <c r="BJ33" s="67">
        <f t="shared" ref="BJ33:BJ38" si="10">ROUND(SUM(AV33:BH33),5)</f>
        <v>554.46</v>
      </c>
      <c r="BK33" s="68"/>
      <c r="BL33" s="67">
        <v>0</v>
      </c>
      <c r="BM33" s="68"/>
      <c r="BN33" s="67">
        <f t="shared" ref="BN33:BN38" si="11">ROUND(N33+AB33+AH33+AT33+SUM(BJ33:BL33),5)</f>
        <v>554.46</v>
      </c>
    </row>
    <row r="34" spans="1:66" x14ac:dyDescent="0.25">
      <c r="A34" s="56"/>
      <c r="B34" s="56"/>
      <c r="C34" s="56"/>
      <c r="D34" s="56"/>
      <c r="E34" s="56" t="s">
        <v>212</v>
      </c>
      <c r="F34" s="67">
        <v>0</v>
      </c>
      <c r="G34" s="68"/>
      <c r="H34" s="67">
        <v>0</v>
      </c>
      <c r="I34" s="68"/>
      <c r="J34" s="67">
        <v>0</v>
      </c>
      <c r="K34" s="68"/>
      <c r="L34" s="67">
        <v>0</v>
      </c>
      <c r="M34" s="68"/>
      <c r="N34" s="67">
        <f t="shared" si="6"/>
        <v>0</v>
      </c>
      <c r="O34" s="68"/>
      <c r="P34" s="67">
        <v>0</v>
      </c>
      <c r="Q34" s="68"/>
      <c r="R34" s="67">
        <v>0</v>
      </c>
      <c r="S34" s="68"/>
      <c r="T34" s="67">
        <v>0</v>
      </c>
      <c r="U34" s="68"/>
      <c r="V34" s="67">
        <v>0</v>
      </c>
      <c r="W34" s="68"/>
      <c r="X34" s="67">
        <v>0</v>
      </c>
      <c r="Y34" s="68"/>
      <c r="Z34" s="67">
        <v>0</v>
      </c>
      <c r="AA34" s="68"/>
      <c r="AB34" s="67">
        <f t="shared" si="7"/>
        <v>0</v>
      </c>
      <c r="AC34" s="68"/>
      <c r="AD34" s="67">
        <v>0</v>
      </c>
      <c r="AE34" s="68"/>
      <c r="AF34" s="67">
        <v>0</v>
      </c>
      <c r="AG34" s="68"/>
      <c r="AH34" s="67">
        <f t="shared" si="8"/>
        <v>0</v>
      </c>
      <c r="AI34" s="68"/>
      <c r="AJ34" s="67">
        <v>0</v>
      </c>
      <c r="AK34" s="68"/>
      <c r="AL34" s="67">
        <v>0</v>
      </c>
      <c r="AM34" s="68"/>
      <c r="AN34" s="67">
        <v>0</v>
      </c>
      <c r="AO34" s="68"/>
      <c r="AP34" s="67">
        <v>0</v>
      </c>
      <c r="AQ34" s="68"/>
      <c r="AR34" s="67">
        <v>0</v>
      </c>
      <c r="AS34" s="68"/>
      <c r="AT34" s="67">
        <f t="shared" si="9"/>
        <v>0</v>
      </c>
      <c r="AU34" s="68"/>
      <c r="AV34" s="67">
        <v>843.11</v>
      </c>
      <c r="AW34" s="68"/>
      <c r="AX34" s="67">
        <v>0</v>
      </c>
      <c r="AY34" s="68"/>
      <c r="AZ34" s="67">
        <v>0</v>
      </c>
      <c r="BA34" s="68"/>
      <c r="BB34" s="67">
        <v>0</v>
      </c>
      <c r="BC34" s="68"/>
      <c r="BD34" s="67">
        <v>0</v>
      </c>
      <c r="BE34" s="68"/>
      <c r="BF34" s="67">
        <v>0</v>
      </c>
      <c r="BG34" s="68"/>
      <c r="BH34" s="67">
        <v>0</v>
      </c>
      <c r="BI34" s="68"/>
      <c r="BJ34" s="67">
        <f t="shared" si="10"/>
        <v>843.11</v>
      </c>
      <c r="BK34" s="68"/>
      <c r="BL34" s="67">
        <v>0</v>
      </c>
      <c r="BM34" s="68"/>
      <c r="BN34" s="67">
        <f t="shared" si="11"/>
        <v>843.11</v>
      </c>
    </row>
    <row r="35" spans="1:66" x14ac:dyDescent="0.25">
      <c r="A35" s="56"/>
      <c r="B35" s="56"/>
      <c r="C35" s="56"/>
      <c r="D35" s="56"/>
      <c r="E35" s="56" t="s">
        <v>213</v>
      </c>
      <c r="F35" s="67">
        <v>0</v>
      </c>
      <c r="G35" s="68"/>
      <c r="H35" s="67">
        <v>0</v>
      </c>
      <c r="I35" s="68"/>
      <c r="J35" s="67">
        <v>0</v>
      </c>
      <c r="K35" s="68"/>
      <c r="L35" s="67">
        <v>0</v>
      </c>
      <c r="M35" s="68"/>
      <c r="N35" s="67">
        <f t="shared" si="6"/>
        <v>0</v>
      </c>
      <c r="O35" s="68"/>
      <c r="P35" s="67">
        <v>29.61</v>
      </c>
      <c r="Q35" s="68"/>
      <c r="R35" s="67">
        <v>0</v>
      </c>
      <c r="S35" s="68"/>
      <c r="T35" s="67">
        <v>203.8</v>
      </c>
      <c r="U35" s="68"/>
      <c r="V35" s="67">
        <v>578.20000000000005</v>
      </c>
      <c r="W35" s="68"/>
      <c r="X35" s="67">
        <v>35</v>
      </c>
      <c r="Y35" s="68"/>
      <c r="Z35" s="67">
        <v>0</v>
      </c>
      <c r="AA35" s="68"/>
      <c r="AB35" s="67">
        <f t="shared" si="7"/>
        <v>846.61</v>
      </c>
      <c r="AC35" s="68"/>
      <c r="AD35" s="67">
        <v>0</v>
      </c>
      <c r="AE35" s="68"/>
      <c r="AF35" s="67">
        <v>0</v>
      </c>
      <c r="AG35" s="68"/>
      <c r="AH35" s="67">
        <f t="shared" si="8"/>
        <v>0</v>
      </c>
      <c r="AI35" s="68"/>
      <c r="AJ35" s="67">
        <v>0</v>
      </c>
      <c r="AK35" s="68"/>
      <c r="AL35" s="67">
        <v>198.41</v>
      </c>
      <c r="AM35" s="68"/>
      <c r="AN35" s="67">
        <v>0</v>
      </c>
      <c r="AO35" s="68"/>
      <c r="AP35" s="67">
        <v>0</v>
      </c>
      <c r="AQ35" s="68"/>
      <c r="AR35" s="67">
        <v>0</v>
      </c>
      <c r="AS35" s="68"/>
      <c r="AT35" s="67">
        <f t="shared" si="9"/>
        <v>198.41</v>
      </c>
      <c r="AU35" s="68"/>
      <c r="AV35" s="67">
        <v>602.45000000000005</v>
      </c>
      <c r="AW35" s="68"/>
      <c r="AX35" s="67">
        <v>0</v>
      </c>
      <c r="AY35" s="68"/>
      <c r="AZ35" s="67">
        <v>104.4</v>
      </c>
      <c r="BA35" s="68"/>
      <c r="BB35" s="67">
        <v>0</v>
      </c>
      <c r="BC35" s="68"/>
      <c r="BD35" s="67">
        <v>0</v>
      </c>
      <c r="BE35" s="68"/>
      <c r="BF35" s="67">
        <v>0</v>
      </c>
      <c r="BG35" s="68"/>
      <c r="BH35" s="67">
        <v>0</v>
      </c>
      <c r="BI35" s="68"/>
      <c r="BJ35" s="67">
        <f t="shared" si="10"/>
        <v>706.85</v>
      </c>
      <c r="BK35" s="68"/>
      <c r="BL35" s="67">
        <v>0</v>
      </c>
      <c r="BM35" s="68"/>
      <c r="BN35" s="67">
        <f t="shared" si="11"/>
        <v>1751.87</v>
      </c>
    </row>
    <row r="36" spans="1:66" x14ac:dyDescent="0.25">
      <c r="A36" s="56"/>
      <c r="B36" s="56"/>
      <c r="C36" s="56"/>
      <c r="D36" s="56"/>
      <c r="E36" s="56" t="s">
        <v>309</v>
      </c>
      <c r="F36" s="67">
        <v>0</v>
      </c>
      <c r="G36" s="68"/>
      <c r="H36" s="67">
        <v>0</v>
      </c>
      <c r="I36" s="68"/>
      <c r="J36" s="67">
        <v>0</v>
      </c>
      <c r="K36" s="68"/>
      <c r="L36" s="67">
        <v>0</v>
      </c>
      <c r="M36" s="68"/>
      <c r="N36" s="67">
        <f t="shared" si="6"/>
        <v>0</v>
      </c>
      <c r="O36" s="68"/>
      <c r="P36" s="67">
        <v>0</v>
      </c>
      <c r="Q36" s="68"/>
      <c r="R36" s="67">
        <v>0</v>
      </c>
      <c r="S36" s="68"/>
      <c r="T36" s="67">
        <v>0</v>
      </c>
      <c r="U36" s="68"/>
      <c r="V36" s="67">
        <v>0</v>
      </c>
      <c r="W36" s="68"/>
      <c r="X36" s="67">
        <v>0</v>
      </c>
      <c r="Y36" s="68"/>
      <c r="Z36" s="67">
        <v>0</v>
      </c>
      <c r="AA36" s="68"/>
      <c r="AB36" s="67">
        <f t="shared" si="7"/>
        <v>0</v>
      </c>
      <c r="AC36" s="68"/>
      <c r="AD36" s="67">
        <v>0</v>
      </c>
      <c r="AE36" s="68"/>
      <c r="AF36" s="67">
        <v>0</v>
      </c>
      <c r="AG36" s="68"/>
      <c r="AH36" s="67">
        <f t="shared" si="8"/>
        <v>0</v>
      </c>
      <c r="AI36" s="68"/>
      <c r="AJ36" s="67">
        <v>0</v>
      </c>
      <c r="AK36" s="68"/>
      <c r="AL36" s="67">
        <v>469.06</v>
      </c>
      <c r="AM36" s="68"/>
      <c r="AN36" s="67">
        <v>0</v>
      </c>
      <c r="AO36" s="68"/>
      <c r="AP36" s="67">
        <v>0</v>
      </c>
      <c r="AQ36" s="68"/>
      <c r="AR36" s="67">
        <v>0</v>
      </c>
      <c r="AS36" s="68"/>
      <c r="AT36" s="67">
        <f t="shared" si="9"/>
        <v>469.06</v>
      </c>
      <c r="AU36" s="68"/>
      <c r="AV36" s="67">
        <v>0</v>
      </c>
      <c r="AW36" s="68"/>
      <c r="AX36" s="67">
        <v>0</v>
      </c>
      <c r="AY36" s="68"/>
      <c r="AZ36" s="67">
        <v>0</v>
      </c>
      <c r="BA36" s="68"/>
      <c r="BB36" s="67">
        <v>0</v>
      </c>
      <c r="BC36" s="68"/>
      <c r="BD36" s="67">
        <v>0</v>
      </c>
      <c r="BE36" s="68"/>
      <c r="BF36" s="67">
        <v>0</v>
      </c>
      <c r="BG36" s="68"/>
      <c r="BH36" s="67">
        <v>0</v>
      </c>
      <c r="BI36" s="68"/>
      <c r="BJ36" s="67">
        <f t="shared" si="10"/>
        <v>0</v>
      </c>
      <c r="BK36" s="68"/>
      <c r="BL36" s="67">
        <v>0</v>
      </c>
      <c r="BM36" s="68"/>
      <c r="BN36" s="67">
        <f t="shared" si="11"/>
        <v>469.06</v>
      </c>
    </row>
    <row r="37" spans="1:66" ht="15.75" thickBot="1" x14ac:dyDescent="0.3">
      <c r="A37" s="56"/>
      <c r="B37" s="56"/>
      <c r="C37" s="56"/>
      <c r="D37" s="56"/>
      <c r="E37" s="56" t="s">
        <v>302</v>
      </c>
      <c r="F37" s="69">
        <v>0</v>
      </c>
      <c r="G37" s="68"/>
      <c r="H37" s="69">
        <v>0</v>
      </c>
      <c r="I37" s="68"/>
      <c r="J37" s="69">
        <v>0</v>
      </c>
      <c r="K37" s="68"/>
      <c r="L37" s="69">
        <v>0</v>
      </c>
      <c r="M37" s="68"/>
      <c r="N37" s="69">
        <f t="shared" si="6"/>
        <v>0</v>
      </c>
      <c r="O37" s="68"/>
      <c r="P37" s="69">
        <v>0</v>
      </c>
      <c r="Q37" s="68"/>
      <c r="R37" s="69">
        <v>0</v>
      </c>
      <c r="S37" s="68"/>
      <c r="T37" s="69">
        <v>725</v>
      </c>
      <c r="U37" s="68"/>
      <c r="V37" s="69">
        <v>1696.55</v>
      </c>
      <c r="W37" s="68"/>
      <c r="X37" s="69">
        <v>742.23</v>
      </c>
      <c r="Y37" s="68"/>
      <c r="Z37" s="69">
        <v>0</v>
      </c>
      <c r="AA37" s="68"/>
      <c r="AB37" s="69">
        <f t="shared" si="7"/>
        <v>3163.78</v>
      </c>
      <c r="AC37" s="68"/>
      <c r="AD37" s="69">
        <v>0</v>
      </c>
      <c r="AE37" s="68"/>
      <c r="AF37" s="69">
        <v>0</v>
      </c>
      <c r="AG37" s="68"/>
      <c r="AH37" s="69">
        <f t="shared" si="8"/>
        <v>0</v>
      </c>
      <c r="AI37" s="68"/>
      <c r="AJ37" s="69">
        <v>0</v>
      </c>
      <c r="AK37" s="68"/>
      <c r="AL37" s="69">
        <v>0</v>
      </c>
      <c r="AM37" s="68"/>
      <c r="AN37" s="69">
        <v>0</v>
      </c>
      <c r="AO37" s="68"/>
      <c r="AP37" s="69">
        <v>0</v>
      </c>
      <c r="AQ37" s="68"/>
      <c r="AR37" s="69">
        <v>0</v>
      </c>
      <c r="AS37" s="68"/>
      <c r="AT37" s="69">
        <f t="shared" si="9"/>
        <v>0</v>
      </c>
      <c r="AU37" s="68"/>
      <c r="AV37" s="69">
        <v>0</v>
      </c>
      <c r="AW37" s="68"/>
      <c r="AX37" s="69">
        <v>0</v>
      </c>
      <c r="AY37" s="68"/>
      <c r="AZ37" s="69">
        <v>880</v>
      </c>
      <c r="BA37" s="68"/>
      <c r="BB37" s="69">
        <v>0</v>
      </c>
      <c r="BC37" s="68"/>
      <c r="BD37" s="69">
        <v>0</v>
      </c>
      <c r="BE37" s="68"/>
      <c r="BF37" s="69">
        <v>0</v>
      </c>
      <c r="BG37" s="68"/>
      <c r="BH37" s="69">
        <v>0</v>
      </c>
      <c r="BI37" s="68"/>
      <c r="BJ37" s="69">
        <f t="shared" si="10"/>
        <v>880</v>
      </c>
      <c r="BK37" s="68"/>
      <c r="BL37" s="69">
        <v>0</v>
      </c>
      <c r="BM37" s="68"/>
      <c r="BN37" s="69">
        <f t="shared" si="11"/>
        <v>4043.78</v>
      </c>
    </row>
    <row r="38" spans="1:66" x14ac:dyDescent="0.25">
      <c r="A38" s="56"/>
      <c r="B38" s="56"/>
      <c r="C38" s="56"/>
      <c r="D38" s="56" t="s">
        <v>214</v>
      </c>
      <c r="E38" s="56"/>
      <c r="F38" s="67">
        <f>ROUND(SUM(F32:F37),5)</f>
        <v>0</v>
      </c>
      <c r="G38" s="68"/>
      <c r="H38" s="67">
        <f>ROUND(SUM(H32:H37),5)</f>
        <v>0</v>
      </c>
      <c r="I38" s="68"/>
      <c r="J38" s="67">
        <f>ROUND(SUM(J32:J37),5)</f>
        <v>0</v>
      </c>
      <c r="K38" s="68"/>
      <c r="L38" s="67">
        <f>ROUND(SUM(L32:L37),5)</f>
        <v>0</v>
      </c>
      <c r="M38" s="68"/>
      <c r="N38" s="67">
        <f t="shared" si="6"/>
        <v>0</v>
      </c>
      <c r="O38" s="68"/>
      <c r="P38" s="67">
        <f>ROUND(SUM(P32:P37),5)</f>
        <v>29.61</v>
      </c>
      <c r="Q38" s="68"/>
      <c r="R38" s="67">
        <f>ROUND(SUM(R32:R37),5)</f>
        <v>0</v>
      </c>
      <c r="S38" s="68"/>
      <c r="T38" s="67">
        <f>ROUND(SUM(T32:T37),5)</f>
        <v>928.8</v>
      </c>
      <c r="U38" s="68"/>
      <c r="V38" s="67">
        <f>ROUND(SUM(V32:V37),5)</f>
        <v>2274.75</v>
      </c>
      <c r="W38" s="68"/>
      <c r="X38" s="67">
        <f>ROUND(SUM(X32:X37),5)</f>
        <v>777.23</v>
      </c>
      <c r="Y38" s="68"/>
      <c r="Z38" s="67">
        <f>ROUND(SUM(Z32:Z37),5)</f>
        <v>0</v>
      </c>
      <c r="AA38" s="68"/>
      <c r="AB38" s="67">
        <f t="shared" si="7"/>
        <v>4010.39</v>
      </c>
      <c r="AC38" s="68"/>
      <c r="AD38" s="67">
        <f>ROUND(SUM(AD32:AD37),5)</f>
        <v>0</v>
      </c>
      <c r="AE38" s="68"/>
      <c r="AF38" s="67">
        <f>ROUND(SUM(AF32:AF37),5)</f>
        <v>0</v>
      </c>
      <c r="AG38" s="68"/>
      <c r="AH38" s="67">
        <f t="shared" si="8"/>
        <v>0</v>
      </c>
      <c r="AI38" s="68"/>
      <c r="AJ38" s="67">
        <f>ROUND(SUM(AJ32:AJ37),5)</f>
        <v>0</v>
      </c>
      <c r="AK38" s="68"/>
      <c r="AL38" s="67">
        <f>ROUND(SUM(AL32:AL37),5)</f>
        <v>667.47</v>
      </c>
      <c r="AM38" s="68"/>
      <c r="AN38" s="67">
        <f>ROUND(SUM(AN32:AN37),5)</f>
        <v>0</v>
      </c>
      <c r="AO38" s="68"/>
      <c r="AP38" s="67">
        <f>ROUND(SUM(AP32:AP37),5)</f>
        <v>0</v>
      </c>
      <c r="AQ38" s="68"/>
      <c r="AR38" s="67">
        <f>ROUND(SUM(AR32:AR37),5)</f>
        <v>0</v>
      </c>
      <c r="AS38" s="68"/>
      <c r="AT38" s="67">
        <f t="shared" si="9"/>
        <v>667.47</v>
      </c>
      <c r="AU38" s="68"/>
      <c r="AV38" s="67">
        <f>ROUND(SUM(AV32:AV37),5)</f>
        <v>2000.02</v>
      </c>
      <c r="AW38" s="68"/>
      <c r="AX38" s="67">
        <f>ROUND(SUM(AX32:AX37),5)</f>
        <v>0</v>
      </c>
      <c r="AY38" s="68"/>
      <c r="AZ38" s="67">
        <f>ROUND(SUM(AZ32:AZ37),5)</f>
        <v>984.4</v>
      </c>
      <c r="BA38" s="68"/>
      <c r="BB38" s="67">
        <f>ROUND(SUM(BB32:BB37),5)</f>
        <v>0</v>
      </c>
      <c r="BC38" s="68"/>
      <c r="BD38" s="67">
        <f>ROUND(SUM(BD32:BD37),5)</f>
        <v>0</v>
      </c>
      <c r="BE38" s="68"/>
      <c r="BF38" s="67">
        <f>ROUND(SUM(BF32:BF37),5)</f>
        <v>0</v>
      </c>
      <c r="BG38" s="68"/>
      <c r="BH38" s="67">
        <f>ROUND(SUM(BH32:BH37),5)</f>
        <v>0</v>
      </c>
      <c r="BI38" s="68"/>
      <c r="BJ38" s="67">
        <f t="shared" si="10"/>
        <v>2984.42</v>
      </c>
      <c r="BK38" s="68"/>
      <c r="BL38" s="67">
        <f>ROUND(SUM(BL32:BL37),5)</f>
        <v>0</v>
      </c>
      <c r="BM38" s="68"/>
      <c r="BN38" s="67">
        <f t="shared" si="11"/>
        <v>7662.28</v>
      </c>
    </row>
    <row r="39" spans="1:66" x14ac:dyDescent="0.25">
      <c r="A39" s="56"/>
      <c r="B39" s="56"/>
      <c r="C39" s="56"/>
      <c r="D39" s="56" t="s">
        <v>215</v>
      </c>
      <c r="E39" s="56"/>
      <c r="F39" s="67"/>
      <c r="G39" s="68"/>
      <c r="H39" s="67"/>
      <c r="I39" s="68"/>
      <c r="J39" s="67"/>
      <c r="K39" s="68"/>
      <c r="L39" s="67"/>
      <c r="M39" s="68"/>
      <c r="N39" s="67"/>
      <c r="O39" s="68"/>
      <c r="P39" s="67"/>
      <c r="Q39" s="68"/>
      <c r="R39" s="67"/>
      <c r="S39" s="68"/>
      <c r="T39" s="67"/>
      <c r="U39" s="68"/>
      <c r="V39" s="67"/>
      <c r="W39" s="68"/>
      <c r="X39" s="67"/>
      <c r="Y39" s="68"/>
      <c r="Z39" s="67"/>
      <c r="AA39" s="68"/>
      <c r="AB39" s="67"/>
      <c r="AC39" s="68"/>
      <c r="AD39" s="67"/>
      <c r="AE39" s="68"/>
      <c r="AF39" s="67"/>
      <c r="AG39" s="68"/>
      <c r="AH39" s="67"/>
      <c r="AI39" s="68"/>
      <c r="AJ39" s="67"/>
      <c r="AK39" s="68"/>
      <c r="AL39" s="67"/>
      <c r="AM39" s="68"/>
      <c r="AN39" s="67"/>
      <c r="AO39" s="68"/>
      <c r="AP39" s="67"/>
      <c r="AQ39" s="68"/>
      <c r="AR39" s="67"/>
      <c r="AS39" s="68"/>
      <c r="AT39" s="67"/>
      <c r="AU39" s="68"/>
      <c r="AV39" s="67"/>
      <c r="AW39" s="68"/>
      <c r="AX39" s="67"/>
      <c r="AY39" s="68"/>
      <c r="AZ39" s="67"/>
      <c r="BA39" s="68"/>
      <c r="BB39" s="67"/>
      <c r="BC39" s="68"/>
      <c r="BD39" s="67"/>
      <c r="BE39" s="68"/>
      <c r="BF39" s="67"/>
      <c r="BG39" s="68"/>
      <c r="BH39" s="67"/>
      <c r="BI39" s="68"/>
      <c r="BJ39" s="67"/>
      <c r="BK39" s="68"/>
      <c r="BL39" s="67"/>
      <c r="BM39" s="68"/>
      <c r="BN39" s="67"/>
    </row>
    <row r="40" spans="1:66" x14ac:dyDescent="0.25">
      <c r="A40" s="56"/>
      <c r="B40" s="56"/>
      <c r="C40" s="56"/>
      <c r="D40" s="56"/>
      <c r="E40" s="56" t="s">
        <v>216</v>
      </c>
      <c r="F40" s="67">
        <v>0</v>
      </c>
      <c r="G40" s="68"/>
      <c r="H40" s="67">
        <v>0</v>
      </c>
      <c r="I40" s="68"/>
      <c r="J40" s="67">
        <v>0</v>
      </c>
      <c r="K40" s="68"/>
      <c r="L40" s="67">
        <v>0</v>
      </c>
      <c r="M40" s="68"/>
      <c r="N40" s="67">
        <f>ROUND(SUM(F40:L40),5)</f>
        <v>0</v>
      </c>
      <c r="O40" s="68"/>
      <c r="P40" s="67">
        <v>0</v>
      </c>
      <c r="Q40" s="68"/>
      <c r="R40" s="67">
        <v>0</v>
      </c>
      <c r="S40" s="68"/>
      <c r="T40" s="67">
        <v>0</v>
      </c>
      <c r="U40" s="68"/>
      <c r="V40" s="67">
        <v>0</v>
      </c>
      <c r="W40" s="68"/>
      <c r="X40" s="67">
        <v>0</v>
      </c>
      <c r="Y40" s="68"/>
      <c r="Z40" s="67">
        <v>0</v>
      </c>
      <c r="AA40" s="68"/>
      <c r="AB40" s="67">
        <f>ROUND(SUM(P40:Z40),5)</f>
        <v>0</v>
      </c>
      <c r="AC40" s="68"/>
      <c r="AD40" s="67">
        <v>0</v>
      </c>
      <c r="AE40" s="68"/>
      <c r="AF40" s="67">
        <v>0</v>
      </c>
      <c r="AG40" s="68"/>
      <c r="AH40" s="67">
        <f>ROUND(SUM(AD40:AF40),5)</f>
        <v>0</v>
      </c>
      <c r="AI40" s="68"/>
      <c r="AJ40" s="67">
        <v>0</v>
      </c>
      <c r="AK40" s="68"/>
      <c r="AL40" s="67">
        <v>0</v>
      </c>
      <c r="AM40" s="68"/>
      <c r="AN40" s="67">
        <v>0</v>
      </c>
      <c r="AO40" s="68"/>
      <c r="AP40" s="67">
        <v>0</v>
      </c>
      <c r="AQ40" s="68"/>
      <c r="AR40" s="67">
        <v>0</v>
      </c>
      <c r="AS40" s="68"/>
      <c r="AT40" s="67">
        <f>ROUND(SUM(AJ40:AR40),5)</f>
        <v>0</v>
      </c>
      <c r="AU40" s="68"/>
      <c r="AV40" s="67">
        <v>5846.05</v>
      </c>
      <c r="AW40" s="68"/>
      <c r="AX40" s="67">
        <v>0</v>
      </c>
      <c r="AY40" s="68"/>
      <c r="AZ40" s="67">
        <v>0</v>
      </c>
      <c r="BA40" s="68"/>
      <c r="BB40" s="67">
        <v>0</v>
      </c>
      <c r="BC40" s="68"/>
      <c r="BD40" s="67">
        <v>0</v>
      </c>
      <c r="BE40" s="68"/>
      <c r="BF40" s="67">
        <v>0</v>
      </c>
      <c r="BG40" s="68"/>
      <c r="BH40" s="67">
        <v>0</v>
      </c>
      <c r="BI40" s="68"/>
      <c r="BJ40" s="67">
        <f>ROUND(SUM(AV40:BH40),5)</f>
        <v>5846.05</v>
      </c>
      <c r="BK40" s="68"/>
      <c r="BL40" s="67">
        <v>0</v>
      </c>
      <c r="BM40" s="68"/>
      <c r="BN40" s="67">
        <f>ROUND(N40+AB40+AH40+AT40+SUM(BJ40:BL40),5)</f>
        <v>5846.05</v>
      </c>
    </row>
    <row r="41" spans="1:66" ht="15.75" thickBot="1" x14ac:dyDescent="0.3">
      <c r="A41" s="56"/>
      <c r="B41" s="56"/>
      <c r="C41" s="56"/>
      <c r="D41" s="56"/>
      <c r="E41" s="56" t="s">
        <v>217</v>
      </c>
      <c r="F41" s="69">
        <v>0</v>
      </c>
      <c r="G41" s="68"/>
      <c r="H41" s="69">
        <v>0</v>
      </c>
      <c r="I41" s="68"/>
      <c r="J41" s="69">
        <v>0</v>
      </c>
      <c r="K41" s="68"/>
      <c r="L41" s="69">
        <v>0</v>
      </c>
      <c r="M41" s="68"/>
      <c r="N41" s="69">
        <f>ROUND(SUM(F41:L41),5)</f>
        <v>0</v>
      </c>
      <c r="O41" s="68"/>
      <c r="P41" s="69">
        <v>0</v>
      </c>
      <c r="Q41" s="68"/>
      <c r="R41" s="69">
        <v>0</v>
      </c>
      <c r="S41" s="68"/>
      <c r="T41" s="69">
        <v>0</v>
      </c>
      <c r="U41" s="68"/>
      <c r="V41" s="69">
        <v>0</v>
      </c>
      <c r="W41" s="68"/>
      <c r="X41" s="69">
        <v>0</v>
      </c>
      <c r="Y41" s="68"/>
      <c r="Z41" s="69">
        <v>0</v>
      </c>
      <c r="AA41" s="68"/>
      <c r="AB41" s="69">
        <f>ROUND(SUM(P41:Z41),5)</f>
        <v>0</v>
      </c>
      <c r="AC41" s="68"/>
      <c r="AD41" s="69">
        <v>0</v>
      </c>
      <c r="AE41" s="68"/>
      <c r="AF41" s="69">
        <v>0</v>
      </c>
      <c r="AG41" s="68"/>
      <c r="AH41" s="69">
        <f>ROUND(SUM(AD41:AF41),5)</f>
        <v>0</v>
      </c>
      <c r="AI41" s="68"/>
      <c r="AJ41" s="69">
        <v>0</v>
      </c>
      <c r="AK41" s="68"/>
      <c r="AL41" s="69">
        <v>0</v>
      </c>
      <c r="AM41" s="68"/>
      <c r="AN41" s="69">
        <v>0</v>
      </c>
      <c r="AO41" s="68"/>
      <c r="AP41" s="69">
        <v>0</v>
      </c>
      <c r="AQ41" s="68"/>
      <c r="AR41" s="69">
        <v>0</v>
      </c>
      <c r="AS41" s="68"/>
      <c r="AT41" s="69">
        <f>ROUND(SUM(AJ41:AR41),5)</f>
        <v>0</v>
      </c>
      <c r="AU41" s="68"/>
      <c r="AV41" s="69">
        <v>557.77</v>
      </c>
      <c r="AW41" s="68"/>
      <c r="AX41" s="69">
        <v>0</v>
      </c>
      <c r="AY41" s="68"/>
      <c r="AZ41" s="69">
        <v>0</v>
      </c>
      <c r="BA41" s="68"/>
      <c r="BB41" s="69">
        <v>0</v>
      </c>
      <c r="BC41" s="68"/>
      <c r="BD41" s="69">
        <v>0</v>
      </c>
      <c r="BE41" s="68"/>
      <c r="BF41" s="69">
        <v>0</v>
      </c>
      <c r="BG41" s="68"/>
      <c r="BH41" s="69">
        <v>0</v>
      </c>
      <c r="BI41" s="68"/>
      <c r="BJ41" s="69">
        <f>ROUND(SUM(AV41:BH41),5)</f>
        <v>557.77</v>
      </c>
      <c r="BK41" s="68"/>
      <c r="BL41" s="69">
        <v>0</v>
      </c>
      <c r="BM41" s="68"/>
      <c r="BN41" s="69">
        <f>ROUND(N41+AB41+AH41+AT41+SUM(BJ41:BL41),5)</f>
        <v>557.77</v>
      </c>
    </row>
    <row r="42" spans="1:66" x14ac:dyDescent="0.25">
      <c r="A42" s="56"/>
      <c r="B42" s="56"/>
      <c r="C42" s="56"/>
      <c r="D42" s="56" t="s">
        <v>218</v>
      </c>
      <c r="E42" s="56"/>
      <c r="F42" s="67">
        <f>ROUND(SUM(F39:F41),5)</f>
        <v>0</v>
      </c>
      <c r="G42" s="68"/>
      <c r="H42" s="67">
        <f>ROUND(SUM(H39:H41),5)</f>
        <v>0</v>
      </c>
      <c r="I42" s="68"/>
      <c r="J42" s="67">
        <f>ROUND(SUM(J39:J41),5)</f>
        <v>0</v>
      </c>
      <c r="K42" s="68"/>
      <c r="L42" s="67">
        <f>ROUND(SUM(L39:L41),5)</f>
        <v>0</v>
      </c>
      <c r="M42" s="68"/>
      <c r="N42" s="67">
        <f>ROUND(SUM(F42:L42),5)</f>
        <v>0</v>
      </c>
      <c r="O42" s="68"/>
      <c r="P42" s="67">
        <f>ROUND(SUM(P39:P41),5)</f>
        <v>0</v>
      </c>
      <c r="Q42" s="68"/>
      <c r="R42" s="67">
        <f>ROUND(SUM(R39:R41),5)</f>
        <v>0</v>
      </c>
      <c r="S42" s="68"/>
      <c r="T42" s="67">
        <f>ROUND(SUM(T39:T41),5)</f>
        <v>0</v>
      </c>
      <c r="U42" s="68"/>
      <c r="V42" s="67">
        <f>ROUND(SUM(V39:V41),5)</f>
        <v>0</v>
      </c>
      <c r="W42" s="68"/>
      <c r="X42" s="67">
        <f>ROUND(SUM(X39:X41),5)</f>
        <v>0</v>
      </c>
      <c r="Y42" s="68"/>
      <c r="Z42" s="67">
        <f>ROUND(SUM(Z39:Z41),5)</f>
        <v>0</v>
      </c>
      <c r="AA42" s="68"/>
      <c r="AB42" s="67">
        <f>ROUND(SUM(P42:Z42),5)</f>
        <v>0</v>
      </c>
      <c r="AC42" s="68"/>
      <c r="AD42" s="67">
        <f>ROUND(SUM(AD39:AD41),5)</f>
        <v>0</v>
      </c>
      <c r="AE42" s="68"/>
      <c r="AF42" s="67">
        <f>ROUND(SUM(AF39:AF41),5)</f>
        <v>0</v>
      </c>
      <c r="AG42" s="68"/>
      <c r="AH42" s="67">
        <f>ROUND(SUM(AD42:AF42),5)</f>
        <v>0</v>
      </c>
      <c r="AI42" s="68"/>
      <c r="AJ42" s="67">
        <f>ROUND(SUM(AJ39:AJ41),5)</f>
        <v>0</v>
      </c>
      <c r="AK42" s="68"/>
      <c r="AL42" s="67">
        <f>ROUND(SUM(AL39:AL41),5)</f>
        <v>0</v>
      </c>
      <c r="AM42" s="68"/>
      <c r="AN42" s="67">
        <f>ROUND(SUM(AN39:AN41),5)</f>
        <v>0</v>
      </c>
      <c r="AO42" s="68"/>
      <c r="AP42" s="67">
        <f>ROUND(SUM(AP39:AP41),5)</f>
        <v>0</v>
      </c>
      <c r="AQ42" s="68"/>
      <c r="AR42" s="67">
        <f>ROUND(SUM(AR39:AR41),5)</f>
        <v>0</v>
      </c>
      <c r="AS42" s="68"/>
      <c r="AT42" s="67">
        <f>ROUND(SUM(AJ42:AR42),5)</f>
        <v>0</v>
      </c>
      <c r="AU42" s="68"/>
      <c r="AV42" s="67">
        <f>ROUND(SUM(AV39:AV41),5)</f>
        <v>6403.82</v>
      </c>
      <c r="AW42" s="68"/>
      <c r="AX42" s="67">
        <f>ROUND(SUM(AX39:AX41),5)</f>
        <v>0</v>
      </c>
      <c r="AY42" s="68"/>
      <c r="AZ42" s="67">
        <f>ROUND(SUM(AZ39:AZ41),5)</f>
        <v>0</v>
      </c>
      <c r="BA42" s="68"/>
      <c r="BB42" s="67">
        <f>ROUND(SUM(BB39:BB41),5)</f>
        <v>0</v>
      </c>
      <c r="BC42" s="68"/>
      <c r="BD42" s="67">
        <f>ROUND(SUM(BD39:BD41),5)</f>
        <v>0</v>
      </c>
      <c r="BE42" s="68"/>
      <c r="BF42" s="67">
        <f>ROUND(SUM(BF39:BF41),5)</f>
        <v>0</v>
      </c>
      <c r="BG42" s="68"/>
      <c r="BH42" s="67">
        <f>ROUND(SUM(BH39:BH41),5)</f>
        <v>0</v>
      </c>
      <c r="BI42" s="68"/>
      <c r="BJ42" s="67">
        <f>ROUND(SUM(AV42:BH42),5)</f>
        <v>6403.82</v>
      </c>
      <c r="BK42" s="68"/>
      <c r="BL42" s="67">
        <f>ROUND(SUM(BL39:BL41),5)</f>
        <v>0</v>
      </c>
      <c r="BM42" s="68"/>
      <c r="BN42" s="67">
        <f>ROUND(N42+AB42+AH42+AT42+SUM(BJ42:BL42),5)</f>
        <v>6403.82</v>
      </c>
    </row>
    <row r="43" spans="1:66" x14ac:dyDescent="0.25">
      <c r="A43" s="56"/>
      <c r="B43" s="56"/>
      <c r="C43" s="56"/>
      <c r="D43" s="56" t="s">
        <v>219</v>
      </c>
      <c r="E43" s="56"/>
      <c r="F43" s="67"/>
      <c r="G43" s="68"/>
      <c r="H43" s="67"/>
      <c r="I43" s="68"/>
      <c r="J43" s="67"/>
      <c r="K43" s="68"/>
      <c r="L43" s="67"/>
      <c r="M43" s="68"/>
      <c r="N43" s="67"/>
      <c r="O43" s="68"/>
      <c r="P43" s="67"/>
      <c r="Q43" s="68"/>
      <c r="R43" s="67"/>
      <c r="S43" s="68"/>
      <c r="T43" s="67"/>
      <c r="U43" s="68"/>
      <c r="V43" s="67"/>
      <c r="W43" s="68"/>
      <c r="X43" s="67"/>
      <c r="Y43" s="68"/>
      <c r="Z43" s="67"/>
      <c r="AA43" s="68"/>
      <c r="AB43" s="67"/>
      <c r="AC43" s="68"/>
      <c r="AD43" s="67"/>
      <c r="AE43" s="68"/>
      <c r="AF43" s="67"/>
      <c r="AG43" s="68"/>
      <c r="AH43" s="67"/>
      <c r="AI43" s="68"/>
      <c r="AJ43" s="67"/>
      <c r="AK43" s="68"/>
      <c r="AL43" s="67"/>
      <c r="AM43" s="68"/>
      <c r="AN43" s="67"/>
      <c r="AO43" s="68"/>
      <c r="AP43" s="67"/>
      <c r="AQ43" s="68"/>
      <c r="AR43" s="67"/>
      <c r="AS43" s="68"/>
      <c r="AT43" s="67"/>
      <c r="AU43" s="68"/>
      <c r="AV43" s="67"/>
      <c r="AW43" s="68"/>
      <c r="AX43" s="67"/>
      <c r="AY43" s="68"/>
      <c r="AZ43" s="67"/>
      <c r="BA43" s="68"/>
      <c r="BB43" s="67"/>
      <c r="BC43" s="68"/>
      <c r="BD43" s="67"/>
      <c r="BE43" s="68"/>
      <c r="BF43" s="67"/>
      <c r="BG43" s="68"/>
      <c r="BH43" s="67"/>
      <c r="BI43" s="68"/>
      <c r="BJ43" s="67"/>
      <c r="BK43" s="68"/>
      <c r="BL43" s="67"/>
      <c r="BM43" s="68"/>
      <c r="BN43" s="67"/>
    </row>
    <row r="44" spans="1:66" s="74" customFormat="1" ht="11.25" x14ac:dyDescent="0.2">
      <c r="A44" s="56"/>
      <c r="B44" s="56"/>
      <c r="C44" s="56"/>
      <c r="D44" s="56"/>
      <c r="E44" s="56" t="s">
        <v>328</v>
      </c>
      <c r="F44" s="67">
        <v>0</v>
      </c>
      <c r="G44" s="68"/>
      <c r="H44" s="67">
        <v>0</v>
      </c>
      <c r="I44" s="68"/>
      <c r="J44" s="67">
        <v>0</v>
      </c>
      <c r="K44" s="68"/>
      <c r="L44" s="67">
        <v>0</v>
      </c>
      <c r="M44" s="68"/>
      <c r="N44" s="67">
        <f t="shared" ref="N44:N49" si="12">ROUND(SUM(F44:L44),5)</f>
        <v>0</v>
      </c>
      <c r="O44" s="68"/>
      <c r="P44" s="67">
        <v>0</v>
      </c>
      <c r="Q44" s="68"/>
      <c r="R44" s="67">
        <v>0</v>
      </c>
      <c r="S44" s="68"/>
      <c r="T44" s="67">
        <v>0</v>
      </c>
      <c r="U44" s="68"/>
      <c r="V44" s="67">
        <v>0</v>
      </c>
      <c r="W44" s="68"/>
      <c r="X44" s="67">
        <v>0</v>
      </c>
      <c r="Y44" s="68"/>
      <c r="Z44" s="67">
        <v>0</v>
      </c>
      <c r="AA44" s="68"/>
      <c r="AB44" s="67">
        <f t="shared" ref="AB44:AB49" si="13">ROUND(SUM(P44:Z44),5)</f>
        <v>0</v>
      </c>
      <c r="AC44" s="68"/>
      <c r="AD44" s="67">
        <v>0</v>
      </c>
      <c r="AE44" s="68"/>
      <c r="AF44" s="67">
        <v>0</v>
      </c>
      <c r="AG44" s="68"/>
      <c r="AH44" s="67">
        <f t="shared" ref="AH44:AH49" si="14">ROUND(SUM(AD44:AF44),5)</f>
        <v>0</v>
      </c>
      <c r="AI44" s="68"/>
      <c r="AJ44" s="67">
        <v>0</v>
      </c>
      <c r="AK44" s="68"/>
      <c r="AL44" s="67">
        <v>0</v>
      </c>
      <c r="AM44" s="68"/>
      <c r="AN44" s="67">
        <v>0</v>
      </c>
      <c r="AO44" s="68"/>
      <c r="AP44" s="67">
        <v>0</v>
      </c>
      <c r="AQ44" s="68"/>
      <c r="AR44" s="67">
        <v>0</v>
      </c>
      <c r="AS44" s="68"/>
      <c r="AT44" s="67">
        <f t="shared" ref="AT44:AT49" si="15">ROUND(SUM(AJ44:AR44),5)</f>
        <v>0</v>
      </c>
      <c r="AU44" s="68"/>
      <c r="AV44" s="67">
        <v>1566</v>
      </c>
      <c r="AW44" s="68"/>
      <c r="AX44" s="67">
        <v>0</v>
      </c>
      <c r="AY44" s="68"/>
      <c r="AZ44" s="67">
        <v>0</v>
      </c>
      <c r="BA44" s="68"/>
      <c r="BB44" s="67">
        <v>0</v>
      </c>
      <c r="BC44" s="68"/>
      <c r="BD44" s="67">
        <v>0</v>
      </c>
      <c r="BE44" s="68"/>
      <c r="BF44" s="67">
        <v>0</v>
      </c>
      <c r="BG44" s="68"/>
      <c r="BH44" s="67">
        <v>0</v>
      </c>
      <c r="BI44" s="68"/>
      <c r="BJ44" s="67">
        <f t="shared" ref="BJ44:BJ49" si="16">ROUND(SUM(AV44:BH44),5)</f>
        <v>1566</v>
      </c>
      <c r="BK44" s="68"/>
      <c r="BL44" s="67">
        <v>0</v>
      </c>
      <c r="BM44" s="68"/>
      <c r="BN44" s="67">
        <f t="shared" ref="BN44:BN49" si="17">ROUND(N44+AB44+AH44+AT44+SUM(BJ44:BL44),5)</f>
        <v>1566</v>
      </c>
    </row>
    <row r="45" spans="1:66" x14ac:dyDescent="0.25">
      <c r="A45" s="56"/>
      <c r="B45" s="56"/>
      <c r="C45" s="56"/>
      <c r="D45" s="56"/>
      <c r="E45" s="56" t="s">
        <v>303</v>
      </c>
      <c r="F45" s="67">
        <v>100</v>
      </c>
      <c r="G45" s="68"/>
      <c r="H45" s="67">
        <v>0</v>
      </c>
      <c r="I45" s="68"/>
      <c r="J45" s="67">
        <v>0</v>
      </c>
      <c r="K45" s="68"/>
      <c r="L45" s="67">
        <v>0</v>
      </c>
      <c r="M45" s="68"/>
      <c r="N45" s="67">
        <f t="shared" si="12"/>
        <v>100</v>
      </c>
      <c r="O45" s="68"/>
      <c r="P45" s="67">
        <v>0</v>
      </c>
      <c r="Q45" s="68"/>
      <c r="R45" s="67">
        <v>0</v>
      </c>
      <c r="S45" s="68"/>
      <c r="T45" s="67">
        <v>0</v>
      </c>
      <c r="U45" s="68"/>
      <c r="V45" s="67">
        <v>0</v>
      </c>
      <c r="W45" s="68"/>
      <c r="X45" s="67">
        <v>0</v>
      </c>
      <c r="Y45" s="68"/>
      <c r="Z45" s="67">
        <v>0</v>
      </c>
      <c r="AA45" s="68"/>
      <c r="AB45" s="67">
        <f t="shared" si="13"/>
        <v>0</v>
      </c>
      <c r="AC45" s="68"/>
      <c r="AD45" s="67">
        <v>0</v>
      </c>
      <c r="AE45" s="68"/>
      <c r="AF45" s="67">
        <v>0</v>
      </c>
      <c r="AG45" s="68"/>
      <c r="AH45" s="67">
        <f t="shared" si="14"/>
        <v>0</v>
      </c>
      <c r="AI45" s="68"/>
      <c r="AJ45" s="67">
        <v>0</v>
      </c>
      <c r="AK45" s="68"/>
      <c r="AL45" s="67">
        <v>0</v>
      </c>
      <c r="AM45" s="68"/>
      <c r="AN45" s="67">
        <v>0</v>
      </c>
      <c r="AO45" s="68"/>
      <c r="AP45" s="67">
        <v>0</v>
      </c>
      <c r="AQ45" s="68"/>
      <c r="AR45" s="67">
        <v>0</v>
      </c>
      <c r="AS45" s="68"/>
      <c r="AT45" s="67">
        <f t="shared" si="15"/>
        <v>0</v>
      </c>
      <c r="AU45" s="68"/>
      <c r="AV45" s="67">
        <v>0</v>
      </c>
      <c r="AW45" s="68"/>
      <c r="AX45" s="67">
        <v>0</v>
      </c>
      <c r="AY45" s="68"/>
      <c r="AZ45" s="67">
        <v>0</v>
      </c>
      <c r="BA45" s="68"/>
      <c r="BB45" s="67">
        <v>0</v>
      </c>
      <c r="BC45" s="68"/>
      <c r="BD45" s="67">
        <v>0</v>
      </c>
      <c r="BE45" s="68"/>
      <c r="BF45" s="67">
        <v>0</v>
      </c>
      <c r="BG45" s="68"/>
      <c r="BH45" s="67">
        <v>0</v>
      </c>
      <c r="BI45" s="68"/>
      <c r="BJ45" s="67">
        <f t="shared" si="16"/>
        <v>0</v>
      </c>
      <c r="BK45" s="68"/>
      <c r="BL45" s="67">
        <v>0</v>
      </c>
      <c r="BM45" s="68"/>
      <c r="BN45" s="67">
        <f t="shared" si="17"/>
        <v>100</v>
      </c>
    </row>
    <row r="46" spans="1:66" x14ac:dyDescent="0.25">
      <c r="A46" s="56"/>
      <c r="B46" s="56"/>
      <c r="C46" s="56"/>
      <c r="D46" s="56"/>
      <c r="E46" s="56" t="s">
        <v>220</v>
      </c>
      <c r="F46" s="67">
        <v>0</v>
      </c>
      <c r="G46" s="68"/>
      <c r="H46" s="67">
        <v>0</v>
      </c>
      <c r="I46" s="68"/>
      <c r="J46" s="67">
        <v>0</v>
      </c>
      <c r="K46" s="68"/>
      <c r="L46" s="67">
        <v>0</v>
      </c>
      <c r="M46" s="68"/>
      <c r="N46" s="67">
        <f t="shared" si="12"/>
        <v>0</v>
      </c>
      <c r="O46" s="68"/>
      <c r="P46" s="67">
        <v>0</v>
      </c>
      <c r="Q46" s="68"/>
      <c r="R46" s="67">
        <v>198</v>
      </c>
      <c r="S46" s="68"/>
      <c r="T46" s="67">
        <v>0</v>
      </c>
      <c r="U46" s="68"/>
      <c r="V46" s="67">
        <v>0</v>
      </c>
      <c r="W46" s="68"/>
      <c r="X46" s="67">
        <v>0</v>
      </c>
      <c r="Y46" s="68"/>
      <c r="Z46" s="67">
        <v>0</v>
      </c>
      <c r="AA46" s="68"/>
      <c r="AB46" s="67">
        <f t="shared" si="13"/>
        <v>198</v>
      </c>
      <c r="AC46" s="68"/>
      <c r="AD46" s="67">
        <v>0</v>
      </c>
      <c r="AE46" s="68"/>
      <c r="AF46" s="67">
        <v>78</v>
      </c>
      <c r="AG46" s="68"/>
      <c r="AH46" s="67">
        <f t="shared" si="14"/>
        <v>78</v>
      </c>
      <c r="AI46" s="68"/>
      <c r="AJ46" s="67">
        <v>0</v>
      </c>
      <c r="AK46" s="68"/>
      <c r="AL46" s="67">
        <v>0</v>
      </c>
      <c r="AM46" s="68"/>
      <c r="AN46" s="67">
        <v>414</v>
      </c>
      <c r="AO46" s="68"/>
      <c r="AP46" s="67">
        <v>0</v>
      </c>
      <c r="AQ46" s="68"/>
      <c r="AR46" s="67">
        <v>0</v>
      </c>
      <c r="AS46" s="68"/>
      <c r="AT46" s="67">
        <f t="shared" si="15"/>
        <v>414</v>
      </c>
      <c r="AU46" s="68"/>
      <c r="AV46" s="67">
        <v>1172.42</v>
      </c>
      <c r="AW46" s="68"/>
      <c r="AX46" s="67">
        <v>0</v>
      </c>
      <c r="AY46" s="68"/>
      <c r="AZ46" s="67">
        <v>0</v>
      </c>
      <c r="BA46" s="68"/>
      <c r="BB46" s="67">
        <v>0</v>
      </c>
      <c r="BC46" s="68"/>
      <c r="BD46" s="67">
        <v>0</v>
      </c>
      <c r="BE46" s="68"/>
      <c r="BF46" s="67">
        <v>0</v>
      </c>
      <c r="BG46" s="68"/>
      <c r="BH46" s="67">
        <v>0</v>
      </c>
      <c r="BI46" s="68"/>
      <c r="BJ46" s="67">
        <f t="shared" si="16"/>
        <v>1172.42</v>
      </c>
      <c r="BK46" s="68"/>
      <c r="BL46" s="67">
        <v>0</v>
      </c>
      <c r="BM46" s="68"/>
      <c r="BN46" s="67">
        <f t="shared" si="17"/>
        <v>1862.42</v>
      </c>
    </row>
    <row r="47" spans="1:66" x14ac:dyDescent="0.25">
      <c r="A47" s="56"/>
      <c r="B47" s="56"/>
      <c r="C47" s="56"/>
      <c r="D47" s="56"/>
      <c r="E47" s="56" t="s">
        <v>221</v>
      </c>
      <c r="F47" s="67">
        <v>0</v>
      </c>
      <c r="G47" s="68"/>
      <c r="H47" s="67">
        <v>0</v>
      </c>
      <c r="I47" s="68"/>
      <c r="J47" s="67">
        <v>0</v>
      </c>
      <c r="K47" s="68"/>
      <c r="L47" s="67">
        <v>0</v>
      </c>
      <c r="M47" s="68"/>
      <c r="N47" s="67">
        <f t="shared" si="12"/>
        <v>0</v>
      </c>
      <c r="O47" s="68"/>
      <c r="P47" s="67">
        <v>0</v>
      </c>
      <c r="Q47" s="68"/>
      <c r="R47" s="67">
        <v>0</v>
      </c>
      <c r="S47" s="68"/>
      <c r="T47" s="67">
        <v>600</v>
      </c>
      <c r="U47" s="68"/>
      <c r="V47" s="67">
        <v>0</v>
      </c>
      <c r="W47" s="68"/>
      <c r="X47" s="67">
        <v>0</v>
      </c>
      <c r="Y47" s="68"/>
      <c r="Z47" s="67">
        <v>0</v>
      </c>
      <c r="AA47" s="68"/>
      <c r="AB47" s="67">
        <f t="shared" si="13"/>
        <v>600</v>
      </c>
      <c r="AC47" s="68"/>
      <c r="AD47" s="67">
        <v>0</v>
      </c>
      <c r="AE47" s="68"/>
      <c r="AF47" s="67">
        <v>0</v>
      </c>
      <c r="AG47" s="68"/>
      <c r="AH47" s="67">
        <f t="shared" si="14"/>
        <v>0</v>
      </c>
      <c r="AI47" s="68"/>
      <c r="AJ47" s="67">
        <v>0</v>
      </c>
      <c r="AK47" s="68"/>
      <c r="AL47" s="67">
        <v>0</v>
      </c>
      <c r="AM47" s="68"/>
      <c r="AN47" s="67">
        <v>0</v>
      </c>
      <c r="AO47" s="68"/>
      <c r="AP47" s="67">
        <v>0</v>
      </c>
      <c r="AQ47" s="68"/>
      <c r="AR47" s="67">
        <v>0</v>
      </c>
      <c r="AS47" s="68"/>
      <c r="AT47" s="67">
        <f t="shared" si="15"/>
        <v>0</v>
      </c>
      <c r="AU47" s="68"/>
      <c r="AV47" s="67">
        <v>0</v>
      </c>
      <c r="AW47" s="68"/>
      <c r="AX47" s="67">
        <v>0</v>
      </c>
      <c r="AY47" s="68"/>
      <c r="AZ47" s="67">
        <v>0</v>
      </c>
      <c r="BA47" s="68"/>
      <c r="BB47" s="67">
        <v>0</v>
      </c>
      <c r="BC47" s="68"/>
      <c r="BD47" s="67">
        <v>0</v>
      </c>
      <c r="BE47" s="68"/>
      <c r="BF47" s="67">
        <v>0</v>
      </c>
      <c r="BG47" s="68"/>
      <c r="BH47" s="67">
        <v>84.36</v>
      </c>
      <c r="BI47" s="68"/>
      <c r="BJ47" s="67">
        <f t="shared" si="16"/>
        <v>84.36</v>
      </c>
      <c r="BK47" s="68"/>
      <c r="BL47" s="67">
        <v>0</v>
      </c>
      <c r="BM47" s="68"/>
      <c r="BN47" s="67">
        <f t="shared" si="17"/>
        <v>684.36</v>
      </c>
    </row>
    <row r="48" spans="1:66" ht="15.75" thickBot="1" x14ac:dyDescent="0.3">
      <c r="A48" s="56"/>
      <c r="B48" s="56"/>
      <c r="C48" s="56"/>
      <c r="D48" s="56"/>
      <c r="E48" s="56" t="s">
        <v>304</v>
      </c>
      <c r="F48" s="69">
        <v>0</v>
      </c>
      <c r="G48" s="68"/>
      <c r="H48" s="69">
        <v>0</v>
      </c>
      <c r="I48" s="68"/>
      <c r="J48" s="69">
        <v>0</v>
      </c>
      <c r="K48" s="68"/>
      <c r="L48" s="69">
        <v>0</v>
      </c>
      <c r="M48" s="68"/>
      <c r="N48" s="69">
        <f t="shared" si="12"/>
        <v>0</v>
      </c>
      <c r="O48" s="68"/>
      <c r="P48" s="69">
        <v>0</v>
      </c>
      <c r="Q48" s="68"/>
      <c r="R48" s="69">
        <v>0</v>
      </c>
      <c r="S48" s="68"/>
      <c r="T48" s="69">
        <v>0</v>
      </c>
      <c r="U48" s="68"/>
      <c r="V48" s="69">
        <v>0</v>
      </c>
      <c r="W48" s="68"/>
      <c r="X48" s="69">
        <v>0</v>
      </c>
      <c r="Y48" s="68"/>
      <c r="Z48" s="69">
        <v>0</v>
      </c>
      <c r="AA48" s="68"/>
      <c r="AB48" s="69">
        <f t="shared" si="13"/>
        <v>0</v>
      </c>
      <c r="AC48" s="68"/>
      <c r="AD48" s="69">
        <v>1200</v>
      </c>
      <c r="AE48" s="68"/>
      <c r="AF48" s="69">
        <v>0</v>
      </c>
      <c r="AG48" s="68"/>
      <c r="AH48" s="69">
        <f t="shared" si="14"/>
        <v>1200</v>
      </c>
      <c r="AI48" s="68"/>
      <c r="AJ48" s="69">
        <v>0</v>
      </c>
      <c r="AK48" s="68"/>
      <c r="AL48" s="69">
        <v>0</v>
      </c>
      <c r="AM48" s="68"/>
      <c r="AN48" s="69">
        <v>0</v>
      </c>
      <c r="AO48" s="68"/>
      <c r="AP48" s="69">
        <v>0</v>
      </c>
      <c r="AQ48" s="68"/>
      <c r="AR48" s="69">
        <v>0</v>
      </c>
      <c r="AS48" s="68"/>
      <c r="AT48" s="69">
        <f t="shared" si="15"/>
        <v>0</v>
      </c>
      <c r="AU48" s="68"/>
      <c r="AV48" s="69">
        <v>0</v>
      </c>
      <c r="AW48" s="68"/>
      <c r="AX48" s="69">
        <v>0</v>
      </c>
      <c r="AY48" s="68"/>
      <c r="AZ48" s="69">
        <v>0</v>
      </c>
      <c r="BA48" s="68"/>
      <c r="BB48" s="69">
        <v>0</v>
      </c>
      <c r="BC48" s="68"/>
      <c r="BD48" s="69">
        <v>0</v>
      </c>
      <c r="BE48" s="68"/>
      <c r="BF48" s="69">
        <v>0</v>
      </c>
      <c r="BG48" s="68"/>
      <c r="BH48" s="69">
        <v>0</v>
      </c>
      <c r="BI48" s="68"/>
      <c r="BJ48" s="69">
        <f t="shared" si="16"/>
        <v>0</v>
      </c>
      <c r="BK48" s="68"/>
      <c r="BL48" s="69">
        <v>0</v>
      </c>
      <c r="BM48" s="68"/>
      <c r="BN48" s="69">
        <f t="shared" si="17"/>
        <v>1200</v>
      </c>
    </row>
    <row r="49" spans="1:66" s="74" customFormat="1" ht="11.25" x14ac:dyDescent="0.2">
      <c r="A49" s="56"/>
      <c r="B49" s="56"/>
      <c r="C49" s="56"/>
      <c r="D49" s="56" t="s">
        <v>222</v>
      </c>
      <c r="E49" s="56"/>
      <c r="F49" s="67">
        <f>ROUND(SUM(F43:F48),5)</f>
        <v>100</v>
      </c>
      <c r="G49" s="68"/>
      <c r="H49" s="67">
        <f>ROUND(SUM(H43:H48),5)</f>
        <v>0</v>
      </c>
      <c r="I49" s="68"/>
      <c r="J49" s="67">
        <f>ROUND(SUM(J43:J48),5)</f>
        <v>0</v>
      </c>
      <c r="K49" s="68"/>
      <c r="L49" s="67">
        <f>ROUND(SUM(L43:L48),5)</f>
        <v>0</v>
      </c>
      <c r="M49" s="68"/>
      <c r="N49" s="67">
        <f t="shared" si="12"/>
        <v>100</v>
      </c>
      <c r="O49" s="68"/>
      <c r="P49" s="67">
        <f>ROUND(SUM(P43:P48),5)</f>
        <v>0</v>
      </c>
      <c r="Q49" s="68"/>
      <c r="R49" s="67">
        <f>ROUND(SUM(R43:R48),5)</f>
        <v>198</v>
      </c>
      <c r="S49" s="68"/>
      <c r="T49" s="67">
        <f>ROUND(SUM(T43:T48),5)</f>
        <v>600</v>
      </c>
      <c r="U49" s="68"/>
      <c r="V49" s="67">
        <f>ROUND(SUM(V43:V48),5)</f>
        <v>0</v>
      </c>
      <c r="W49" s="68"/>
      <c r="X49" s="67">
        <f>ROUND(SUM(X43:X48),5)</f>
        <v>0</v>
      </c>
      <c r="Y49" s="68"/>
      <c r="Z49" s="67">
        <f>ROUND(SUM(Z43:Z48),5)</f>
        <v>0</v>
      </c>
      <c r="AA49" s="68"/>
      <c r="AB49" s="67">
        <f t="shared" si="13"/>
        <v>798</v>
      </c>
      <c r="AC49" s="68"/>
      <c r="AD49" s="67">
        <f>ROUND(SUM(AD43:AD48),5)</f>
        <v>1200</v>
      </c>
      <c r="AE49" s="68"/>
      <c r="AF49" s="67">
        <f>ROUND(SUM(AF43:AF48),5)</f>
        <v>78</v>
      </c>
      <c r="AG49" s="68"/>
      <c r="AH49" s="67">
        <f t="shared" si="14"/>
        <v>1278</v>
      </c>
      <c r="AI49" s="68"/>
      <c r="AJ49" s="67">
        <f>ROUND(SUM(AJ43:AJ48),5)</f>
        <v>0</v>
      </c>
      <c r="AK49" s="68"/>
      <c r="AL49" s="67">
        <f>ROUND(SUM(AL43:AL48),5)</f>
        <v>0</v>
      </c>
      <c r="AM49" s="68"/>
      <c r="AN49" s="67">
        <f>ROUND(SUM(AN43:AN48),5)</f>
        <v>414</v>
      </c>
      <c r="AO49" s="68"/>
      <c r="AP49" s="67">
        <f>ROUND(SUM(AP43:AP48),5)</f>
        <v>0</v>
      </c>
      <c r="AQ49" s="68"/>
      <c r="AR49" s="67">
        <f>ROUND(SUM(AR43:AR48),5)</f>
        <v>0</v>
      </c>
      <c r="AS49" s="68"/>
      <c r="AT49" s="67">
        <f t="shared" si="15"/>
        <v>414</v>
      </c>
      <c r="AU49" s="68"/>
      <c r="AV49" s="67">
        <f>ROUND(SUM(AV43:AV48),5)</f>
        <v>2738.42</v>
      </c>
      <c r="AW49" s="68"/>
      <c r="AX49" s="67">
        <f>ROUND(SUM(AX43:AX48),5)</f>
        <v>0</v>
      </c>
      <c r="AY49" s="68"/>
      <c r="AZ49" s="67">
        <f>ROUND(SUM(AZ43:AZ48),5)</f>
        <v>0</v>
      </c>
      <c r="BA49" s="68"/>
      <c r="BB49" s="67">
        <f>ROUND(SUM(BB43:BB48),5)</f>
        <v>0</v>
      </c>
      <c r="BC49" s="68"/>
      <c r="BD49" s="67">
        <f>ROUND(SUM(BD43:BD48),5)</f>
        <v>0</v>
      </c>
      <c r="BE49" s="68"/>
      <c r="BF49" s="67">
        <f>ROUND(SUM(BF43:BF48),5)</f>
        <v>0</v>
      </c>
      <c r="BG49" s="68"/>
      <c r="BH49" s="67">
        <f>ROUND(SUM(BH43:BH48),5)</f>
        <v>84.36</v>
      </c>
      <c r="BI49" s="68"/>
      <c r="BJ49" s="67">
        <f t="shared" si="16"/>
        <v>2822.78</v>
      </c>
      <c r="BK49" s="68"/>
      <c r="BL49" s="67">
        <f>ROUND(SUM(BL43:BL48),5)</f>
        <v>0</v>
      </c>
      <c r="BM49" s="68"/>
      <c r="BN49" s="67">
        <f t="shared" si="17"/>
        <v>5412.78</v>
      </c>
    </row>
    <row r="50" spans="1:66" x14ac:dyDescent="0.25">
      <c r="A50" s="56"/>
      <c r="B50" s="56"/>
      <c r="C50" s="56"/>
      <c r="D50" s="56" t="s">
        <v>223</v>
      </c>
      <c r="E50" s="56"/>
      <c r="F50" s="67"/>
      <c r="G50" s="68"/>
      <c r="H50" s="67"/>
      <c r="I50" s="68"/>
      <c r="J50" s="67"/>
      <c r="K50" s="68"/>
      <c r="L50" s="67"/>
      <c r="M50" s="68"/>
      <c r="N50" s="67"/>
      <c r="O50" s="68"/>
      <c r="P50" s="67"/>
      <c r="Q50" s="68"/>
      <c r="R50" s="67"/>
      <c r="S50" s="68"/>
      <c r="T50" s="67"/>
      <c r="U50" s="68"/>
      <c r="V50" s="67"/>
      <c r="W50" s="68"/>
      <c r="X50" s="67"/>
      <c r="Y50" s="68"/>
      <c r="Z50" s="67"/>
      <c r="AA50" s="68"/>
      <c r="AB50" s="67"/>
      <c r="AC50" s="68"/>
      <c r="AD50" s="67"/>
      <c r="AE50" s="68"/>
      <c r="AF50" s="67"/>
      <c r="AG50" s="68"/>
      <c r="AH50" s="67"/>
      <c r="AI50" s="68"/>
      <c r="AJ50" s="67"/>
      <c r="AK50" s="68"/>
      <c r="AL50" s="67"/>
      <c r="AM50" s="68"/>
      <c r="AN50" s="67"/>
      <c r="AO50" s="68"/>
      <c r="AP50" s="67"/>
      <c r="AQ50" s="68"/>
      <c r="AR50" s="67"/>
      <c r="AS50" s="68"/>
      <c r="AT50" s="67"/>
      <c r="AU50" s="68"/>
      <c r="AV50" s="67"/>
      <c r="AW50" s="68"/>
      <c r="AX50" s="67"/>
      <c r="AY50" s="68"/>
      <c r="AZ50" s="67"/>
      <c r="BA50" s="68"/>
      <c r="BB50" s="67"/>
      <c r="BC50" s="68"/>
      <c r="BD50" s="67"/>
      <c r="BE50" s="68"/>
      <c r="BF50" s="67"/>
      <c r="BG50" s="68"/>
      <c r="BH50" s="67"/>
      <c r="BI50" s="68"/>
      <c r="BJ50" s="67"/>
      <c r="BK50" s="68"/>
      <c r="BL50" s="67"/>
      <c r="BM50" s="68"/>
      <c r="BN50" s="67"/>
    </row>
    <row r="51" spans="1:66" s="74" customFormat="1" ht="12" thickBot="1" x14ac:dyDescent="0.25">
      <c r="A51" s="56"/>
      <c r="B51" s="56"/>
      <c r="C51" s="56"/>
      <c r="D51" s="56"/>
      <c r="E51" s="56" t="s">
        <v>224</v>
      </c>
      <c r="F51" s="70">
        <v>0</v>
      </c>
      <c r="G51" s="68"/>
      <c r="H51" s="70">
        <v>0</v>
      </c>
      <c r="I51" s="68"/>
      <c r="J51" s="70">
        <v>0</v>
      </c>
      <c r="K51" s="68"/>
      <c r="L51" s="70">
        <v>0</v>
      </c>
      <c r="M51" s="68"/>
      <c r="N51" s="70">
        <f>ROUND(SUM(F51:L51),5)</f>
        <v>0</v>
      </c>
      <c r="O51" s="68"/>
      <c r="P51" s="70">
        <v>0</v>
      </c>
      <c r="Q51" s="68"/>
      <c r="R51" s="70">
        <v>0</v>
      </c>
      <c r="S51" s="68"/>
      <c r="T51" s="70">
        <v>0</v>
      </c>
      <c r="U51" s="68"/>
      <c r="V51" s="70">
        <v>0</v>
      </c>
      <c r="W51" s="68"/>
      <c r="X51" s="70">
        <v>0</v>
      </c>
      <c r="Y51" s="68"/>
      <c r="Z51" s="70">
        <v>0</v>
      </c>
      <c r="AA51" s="68"/>
      <c r="AB51" s="70">
        <f>ROUND(SUM(P51:Z51),5)</f>
        <v>0</v>
      </c>
      <c r="AC51" s="68"/>
      <c r="AD51" s="70">
        <v>0</v>
      </c>
      <c r="AE51" s="68"/>
      <c r="AF51" s="70">
        <v>0</v>
      </c>
      <c r="AG51" s="68"/>
      <c r="AH51" s="70">
        <f>ROUND(SUM(AD51:AF51),5)</f>
        <v>0</v>
      </c>
      <c r="AI51" s="68"/>
      <c r="AJ51" s="70">
        <v>0</v>
      </c>
      <c r="AK51" s="68"/>
      <c r="AL51" s="70">
        <v>0</v>
      </c>
      <c r="AM51" s="68"/>
      <c r="AN51" s="70">
        <v>0</v>
      </c>
      <c r="AO51" s="68"/>
      <c r="AP51" s="70">
        <v>0</v>
      </c>
      <c r="AQ51" s="68"/>
      <c r="AR51" s="70">
        <v>0</v>
      </c>
      <c r="AS51" s="68"/>
      <c r="AT51" s="70">
        <f>ROUND(SUM(AJ51:AR51),5)</f>
        <v>0</v>
      </c>
      <c r="AU51" s="68"/>
      <c r="AV51" s="70">
        <v>199</v>
      </c>
      <c r="AW51" s="68"/>
      <c r="AX51" s="70">
        <v>0</v>
      </c>
      <c r="AY51" s="68"/>
      <c r="AZ51" s="70">
        <v>0</v>
      </c>
      <c r="BA51" s="68"/>
      <c r="BB51" s="70">
        <v>0</v>
      </c>
      <c r="BC51" s="68"/>
      <c r="BD51" s="70">
        <v>0</v>
      </c>
      <c r="BE51" s="68"/>
      <c r="BF51" s="70">
        <v>0</v>
      </c>
      <c r="BG51" s="68"/>
      <c r="BH51" s="70">
        <v>0</v>
      </c>
      <c r="BI51" s="68"/>
      <c r="BJ51" s="70">
        <f>ROUND(SUM(AV51:BH51),5)</f>
        <v>199</v>
      </c>
      <c r="BK51" s="68"/>
      <c r="BL51" s="70">
        <v>0</v>
      </c>
      <c r="BM51" s="68"/>
      <c r="BN51" s="70">
        <f>ROUND(N51+AB51+AH51+AT51+SUM(BJ51:BL51),5)</f>
        <v>199</v>
      </c>
    </row>
    <row r="52" spans="1:66" s="74" customFormat="1" ht="12" thickBot="1" x14ac:dyDescent="0.25">
      <c r="A52" s="56"/>
      <c r="B52" s="56"/>
      <c r="C52" s="56"/>
      <c r="D52" s="56" t="s">
        <v>225</v>
      </c>
      <c r="E52" s="56"/>
      <c r="F52" s="72">
        <f>ROUND(SUM(F50:F51),5)</f>
        <v>0</v>
      </c>
      <c r="G52" s="68"/>
      <c r="H52" s="72">
        <f>ROUND(SUM(H50:H51),5)</f>
        <v>0</v>
      </c>
      <c r="I52" s="68"/>
      <c r="J52" s="72">
        <f>ROUND(SUM(J50:J51),5)</f>
        <v>0</v>
      </c>
      <c r="K52" s="68"/>
      <c r="L52" s="72">
        <f>ROUND(SUM(L50:L51),5)</f>
        <v>0</v>
      </c>
      <c r="M52" s="68"/>
      <c r="N52" s="72">
        <f>ROUND(SUM(F52:L52),5)</f>
        <v>0</v>
      </c>
      <c r="O52" s="68"/>
      <c r="P52" s="72">
        <f>ROUND(SUM(P50:P51),5)</f>
        <v>0</v>
      </c>
      <c r="Q52" s="68"/>
      <c r="R52" s="72">
        <f>ROUND(SUM(R50:R51),5)</f>
        <v>0</v>
      </c>
      <c r="S52" s="68"/>
      <c r="T52" s="72">
        <f>ROUND(SUM(T50:T51),5)</f>
        <v>0</v>
      </c>
      <c r="U52" s="68"/>
      <c r="V52" s="72">
        <f>ROUND(SUM(V50:V51),5)</f>
        <v>0</v>
      </c>
      <c r="W52" s="68"/>
      <c r="X52" s="72">
        <f>ROUND(SUM(X50:X51),5)</f>
        <v>0</v>
      </c>
      <c r="Y52" s="68"/>
      <c r="Z52" s="72">
        <f>ROUND(SUM(Z50:Z51),5)</f>
        <v>0</v>
      </c>
      <c r="AA52" s="68"/>
      <c r="AB52" s="72">
        <f>ROUND(SUM(P52:Z52),5)</f>
        <v>0</v>
      </c>
      <c r="AC52" s="68"/>
      <c r="AD52" s="72">
        <f>ROUND(SUM(AD50:AD51),5)</f>
        <v>0</v>
      </c>
      <c r="AE52" s="68"/>
      <c r="AF52" s="72">
        <f>ROUND(SUM(AF50:AF51),5)</f>
        <v>0</v>
      </c>
      <c r="AG52" s="68"/>
      <c r="AH52" s="72">
        <f>ROUND(SUM(AD52:AF52),5)</f>
        <v>0</v>
      </c>
      <c r="AI52" s="68"/>
      <c r="AJ52" s="72">
        <f>ROUND(SUM(AJ50:AJ51),5)</f>
        <v>0</v>
      </c>
      <c r="AK52" s="68"/>
      <c r="AL52" s="72">
        <f>ROUND(SUM(AL50:AL51),5)</f>
        <v>0</v>
      </c>
      <c r="AM52" s="68"/>
      <c r="AN52" s="72">
        <f>ROUND(SUM(AN50:AN51),5)</f>
        <v>0</v>
      </c>
      <c r="AO52" s="68"/>
      <c r="AP52" s="72">
        <f>ROUND(SUM(AP50:AP51),5)</f>
        <v>0</v>
      </c>
      <c r="AQ52" s="68"/>
      <c r="AR52" s="72">
        <f>ROUND(SUM(AR50:AR51),5)</f>
        <v>0</v>
      </c>
      <c r="AS52" s="68"/>
      <c r="AT52" s="72">
        <f>ROUND(SUM(AJ52:AR52),5)</f>
        <v>0</v>
      </c>
      <c r="AU52" s="68"/>
      <c r="AV52" s="72">
        <f>ROUND(SUM(AV50:AV51),5)</f>
        <v>199</v>
      </c>
      <c r="AW52" s="68"/>
      <c r="AX52" s="72">
        <f>ROUND(SUM(AX50:AX51),5)</f>
        <v>0</v>
      </c>
      <c r="AY52" s="68"/>
      <c r="AZ52" s="72">
        <f>ROUND(SUM(AZ50:AZ51),5)</f>
        <v>0</v>
      </c>
      <c r="BA52" s="68"/>
      <c r="BB52" s="72">
        <f>ROUND(SUM(BB50:BB51),5)</f>
        <v>0</v>
      </c>
      <c r="BC52" s="68"/>
      <c r="BD52" s="72">
        <f>ROUND(SUM(BD50:BD51),5)</f>
        <v>0</v>
      </c>
      <c r="BE52" s="68"/>
      <c r="BF52" s="72">
        <f>ROUND(SUM(BF50:BF51),5)</f>
        <v>0</v>
      </c>
      <c r="BG52" s="68"/>
      <c r="BH52" s="72">
        <f>ROUND(SUM(BH50:BH51),5)</f>
        <v>0</v>
      </c>
      <c r="BI52" s="68"/>
      <c r="BJ52" s="72">
        <f>ROUND(SUM(AV52:BH52),5)</f>
        <v>199</v>
      </c>
      <c r="BK52" s="68"/>
      <c r="BL52" s="72">
        <f>ROUND(SUM(BL50:BL51),5)</f>
        <v>0</v>
      </c>
      <c r="BM52" s="68"/>
      <c r="BN52" s="72">
        <f>ROUND(N52+AB52+AH52+AT52+SUM(BJ52:BL52),5)</f>
        <v>199</v>
      </c>
    </row>
    <row r="53" spans="1:66" ht="15.75" thickBot="1" x14ac:dyDescent="0.3">
      <c r="A53" s="56"/>
      <c r="B53" s="56"/>
      <c r="C53" s="56" t="s">
        <v>226</v>
      </c>
      <c r="D53" s="56"/>
      <c r="E53" s="56"/>
      <c r="F53" s="71">
        <f>ROUND(F17+F20+F26+F31+F38+F42+F49+F52,5)</f>
        <v>100</v>
      </c>
      <c r="G53" s="68"/>
      <c r="H53" s="71">
        <f>ROUND(H17+H20+H26+H31+H38+H42+H49+H52,5)</f>
        <v>183.63</v>
      </c>
      <c r="I53" s="68"/>
      <c r="J53" s="71">
        <f>ROUND(J17+J20+J26+J31+J38+J42+J49+J52,5)</f>
        <v>26.31</v>
      </c>
      <c r="K53" s="68"/>
      <c r="L53" s="71">
        <f>ROUND(L17+L20+L26+L31+L38+L42+L49+L52,5)</f>
        <v>4510.74</v>
      </c>
      <c r="M53" s="68"/>
      <c r="N53" s="71">
        <f>ROUND(SUM(F53:L53),5)</f>
        <v>4820.68</v>
      </c>
      <c r="O53" s="68"/>
      <c r="P53" s="71">
        <f>ROUND(P17+P20+P26+P31+P38+P42+P49+P52,5)</f>
        <v>292.36</v>
      </c>
      <c r="Q53" s="68"/>
      <c r="R53" s="71">
        <f>ROUND(R17+R20+R26+R31+R38+R42+R49+R52,5)</f>
        <v>888.91</v>
      </c>
      <c r="S53" s="68"/>
      <c r="T53" s="71">
        <f>ROUND(T17+T20+T26+T31+T38+T42+T49+T52,5)</f>
        <v>4478.8</v>
      </c>
      <c r="U53" s="68"/>
      <c r="V53" s="71">
        <f>ROUND(V17+V20+V26+V31+V38+V42+V49+V52,5)</f>
        <v>3646.98</v>
      </c>
      <c r="W53" s="68"/>
      <c r="X53" s="71">
        <f>ROUND(X17+X20+X26+X31+X38+X42+X49+X52,5)</f>
        <v>3649.53</v>
      </c>
      <c r="Y53" s="68"/>
      <c r="Z53" s="71">
        <f>ROUND(Z17+Z20+Z26+Z31+Z38+Z42+Z49+Z52,5)</f>
        <v>2954.6</v>
      </c>
      <c r="AA53" s="68"/>
      <c r="AB53" s="71">
        <f>ROUND(SUM(P53:Z53),5)</f>
        <v>15911.18</v>
      </c>
      <c r="AC53" s="68"/>
      <c r="AD53" s="71">
        <f>ROUND(AD17+AD20+AD26+AD31+AD38+AD42+AD49+AD52,5)</f>
        <v>1200</v>
      </c>
      <c r="AE53" s="68"/>
      <c r="AF53" s="71">
        <f>ROUND(AF17+AF20+AF26+AF31+AF38+AF42+AF49+AF52,5)</f>
        <v>78</v>
      </c>
      <c r="AG53" s="68"/>
      <c r="AH53" s="71">
        <f>ROUND(SUM(AD53:AF53),5)</f>
        <v>1278</v>
      </c>
      <c r="AI53" s="68"/>
      <c r="AJ53" s="71">
        <f>ROUND(AJ17+AJ20+AJ26+AJ31+AJ38+AJ42+AJ49+AJ52,5)</f>
        <v>0</v>
      </c>
      <c r="AK53" s="68"/>
      <c r="AL53" s="71">
        <f>ROUND(AL17+AL20+AL26+AL31+AL38+AL42+AL49+AL52,5)</f>
        <v>667.47</v>
      </c>
      <c r="AM53" s="68"/>
      <c r="AN53" s="71">
        <f>ROUND(AN17+AN20+AN26+AN31+AN38+AN42+AN49+AN52,5)</f>
        <v>414</v>
      </c>
      <c r="AO53" s="68"/>
      <c r="AP53" s="71">
        <f>ROUND(AP17+AP20+AP26+AP31+AP38+AP42+AP49+AP52,5)</f>
        <v>0</v>
      </c>
      <c r="AQ53" s="68"/>
      <c r="AR53" s="71">
        <f>ROUND(AR17+AR20+AR26+AR31+AR38+AR42+AR49+AR52,5)</f>
        <v>0</v>
      </c>
      <c r="AS53" s="68"/>
      <c r="AT53" s="71">
        <f>ROUND(SUM(AJ53:AR53),5)</f>
        <v>1081.47</v>
      </c>
      <c r="AU53" s="68"/>
      <c r="AV53" s="71">
        <f>ROUND(AV17+AV20+AV26+AV31+AV38+AV42+AV49+AV52,5)</f>
        <v>40358.93</v>
      </c>
      <c r="AW53" s="68"/>
      <c r="AX53" s="71">
        <f>ROUND(AX17+AX20+AX26+AX31+AX38+AX42+AX49+AX52,5)</f>
        <v>926.1</v>
      </c>
      <c r="AY53" s="68"/>
      <c r="AZ53" s="71">
        <f>ROUND(AZ17+AZ20+AZ26+AZ31+AZ38+AZ42+AZ49+AZ52,5)</f>
        <v>984.4</v>
      </c>
      <c r="BA53" s="68"/>
      <c r="BB53" s="71">
        <f>ROUND(BB17+BB20+BB26+BB31+BB38+BB42+BB49+BB52,5)</f>
        <v>0</v>
      </c>
      <c r="BC53" s="68"/>
      <c r="BD53" s="71">
        <f>ROUND(BD17+BD20+BD26+BD31+BD38+BD42+BD49+BD52,5)</f>
        <v>0</v>
      </c>
      <c r="BE53" s="68"/>
      <c r="BF53" s="71">
        <f>ROUND(BF17+BF20+BF26+BF31+BF38+BF42+BF49+BF52,5)</f>
        <v>506.03</v>
      </c>
      <c r="BG53" s="68"/>
      <c r="BH53" s="71">
        <f>ROUND(BH17+BH20+BH26+BH31+BH38+BH42+BH49+BH52,5)</f>
        <v>84.36</v>
      </c>
      <c r="BI53" s="68"/>
      <c r="BJ53" s="71">
        <f>ROUND(SUM(AV53:BH53),5)</f>
        <v>42859.82</v>
      </c>
      <c r="BK53" s="68"/>
      <c r="BL53" s="71">
        <f>ROUND(BL17+BL20+BL26+BL31+BL38+BL42+BL49+BL52,5)</f>
        <v>0</v>
      </c>
      <c r="BM53" s="68"/>
      <c r="BN53" s="71">
        <f>ROUND(N53+AB53+AH53+AT53+SUM(BJ53:BL53),5)</f>
        <v>65951.149999999994</v>
      </c>
    </row>
    <row r="54" spans="1:66" x14ac:dyDescent="0.25">
      <c r="A54" s="56"/>
      <c r="B54" s="56" t="s">
        <v>227</v>
      </c>
      <c r="C54" s="56"/>
      <c r="D54" s="56"/>
      <c r="E54" s="56"/>
      <c r="F54" s="67">
        <f>ROUND(F3+F16-F53,5)</f>
        <v>-100</v>
      </c>
      <c r="G54" s="68"/>
      <c r="H54" s="67">
        <f>ROUND(H3+H16-H53,5)</f>
        <v>-183.63</v>
      </c>
      <c r="I54" s="68"/>
      <c r="J54" s="67">
        <f>ROUND(J3+J16-J53,5)</f>
        <v>-26.31</v>
      </c>
      <c r="K54" s="68"/>
      <c r="L54" s="67">
        <f>ROUND(L3+L16-L53,5)</f>
        <v>-760.74</v>
      </c>
      <c r="M54" s="68"/>
      <c r="N54" s="67">
        <f>ROUND(SUM(F54:L54),5)</f>
        <v>-1070.68</v>
      </c>
      <c r="O54" s="68"/>
      <c r="P54" s="67">
        <f>ROUND(P3+P16-P53,5)</f>
        <v>-292.36</v>
      </c>
      <c r="Q54" s="68"/>
      <c r="R54" s="67">
        <f>ROUND(R3+R16-R53,5)</f>
        <v>-888.91</v>
      </c>
      <c r="S54" s="68"/>
      <c r="T54" s="67">
        <f>ROUND(T3+T16-T53,5)</f>
        <v>-4428.8</v>
      </c>
      <c r="U54" s="68"/>
      <c r="V54" s="67">
        <f>ROUND(V3+V16-V53,5)</f>
        <v>-3646.98</v>
      </c>
      <c r="W54" s="68"/>
      <c r="X54" s="67">
        <f>ROUND(X3+X16-X53,5)</f>
        <v>-3649.53</v>
      </c>
      <c r="Y54" s="68"/>
      <c r="Z54" s="67">
        <f>ROUND(Z3+Z16-Z53,5)</f>
        <v>-2954.6</v>
      </c>
      <c r="AA54" s="68"/>
      <c r="AB54" s="67">
        <f>ROUND(SUM(P54:Z54),5)</f>
        <v>-15861.18</v>
      </c>
      <c r="AC54" s="68"/>
      <c r="AD54" s="67">
        <f>ROUND(AD3+AD16-AD53,5)</f>
        <v>-1200</v>
      </c>
      <c r="AE54" s="68"/>
      <c r="AF54" s="67">
        <f>ROUND(AF3+AF16-AF53,5)</f>
        <v>-78</v>
      </c>
      <c r="AG54" s="68"/>
      <c r="AH54" s="67">
        <f>ROUND(SUM(AD54:AF54),5)</f>
        <v>-1278</v>
      </c>
      <c r="AI54" s="68"/>
      <c r="AJ54" s="67">
        <f>ROUND(AJ3+AJ16-AJ53,5)</f>
        <v>355</v>
      </c>
      <c r="AK54" s="68"/>
      <c r="AL54" s="67">
        <f>ROUND(AL3+AL16-AL53,5)</f>
        <v>3382.53</v>
      </c>
      <c r="AM54" s="68"/>
      <c r="AN54" s="67">
        <f>ROUND(AN3+AN16-AN53,5)</f>
        <v>-414</v>
      </c>
      <c r="AO54" s="68"/>
      <c r="AP54" s="67">
        <f>ROUND(AP3+AP16-AP53,5)</f>
        <v>1895</v>
      </c>
      <c r="AQ54" s="68"/>
      <c r="AR54" s="67">
        <f>ROUND(AR3+AR16-AR53,5)</f>
        <v>8850</v>
      </c>
      <c r="AS54" s="68"/>
      <c r="AT54" s="67">
        <f>ROUND(SUM(AJ54:AR54),5)</f>
        <v>14068.53</v>
      </c>
      <c r="AU54" s="68"/>
      <c r="AV54" s="67">
        <f>ROUND(AV3+AV16-AV53,5)</f>
        <v>-40358.93</v>
      </c>
      <c r="AW54" s="68"/>
      <c r="AX54" s="67">
        <f>ROUND(AX3+AX16-AX53,5)</f>
        <v>-926.1</v>
      </c>
      <c r="AY54" s="68"/>
      <c r="AZ54" s="67">
        <f>ROUND(AZ3+AZ16-AZ53,5)</f>
        <v>-984.4</v>
      </c>
      <c r="BA54" s="68"/>
      <c r="BB54" s="67">
        <f>ROUND(BB3+BB16-BB53,5)</f>
        <v>23291.79</v>
      </c>
      <c r="BC54" s="68"/>
      <c r="BD54" s="67">
        <f>ROUND(BD3+BD16-BD53,5)</f>
        <v>0</v>
      </c>
      <c r="BE54" s="68"/>
      <c r="BF54" s="67">
        <f>ROUND(BF3+BF16-BF53,5)</f>
        <v>-506.03</v>
      </c>
      <c r="BG54" s="68"/>
      <c r="BH54" s="67">
        <f>ROUND(BH3+BH16-BH53,5)</f>
        <v>-84.36</v>
      </c>
      <c r="BI54" s="68"/>
      <c r="BJ54" s="67">
        <f>ROUND(SUM(AV54:BH54),5)</f>
        <v>-19568.03</v>
      </c>
      <c r="BK54" s="68"/>
      <c r="BL54" s="67">
        <f>ROUND(BL3+BL16-BL53,5)</f>
        <v>3555.11</v>
      </c>
      <c r="BM54" s="68"/>
      <c r="BN54" s="67">
        <f>ROUND(N54+AB54+AH54+AT54+SUM(BJ54:BL54),5)</f>
        <v>-20154.25</v>
      </c>
    </row>
    <row r="55" spans="1:66" x14ac:dyDescent="0.25">
      <c r="A55" s="56"/>
      <c r="B55" s="56" t="s">
        <v>329</v>
      </c>
      <c r="C55" s="56"/>
      <c r="D55" s="56"/>
      <c r="E55" s="56"/>
      <c r="F55" s="67"/>
      <c r="G55" s="68"/>
      <c r="H55" s="67"/>
      <c r="I55" s="68"/>
      <c r="J55" s="67"/>
      <c r="K55" s="68"/>
      <c r="L55" s="67"/>
      <c r="M55" s="68"/>
      <c r="N55" s="67"/>
      <c r="O55" s="68"/>
      <c r="P55" s="67"/>
      <c r="Q55" s="68"/>
      <c r="R55" s="67"/>
      <c r="S55" s="68"/>
      <c r="T55" s="67"/>
      <c r="U55" s="68"/>
      <c r="V55" s="67"/>
      <c r="W55" s="68"/>
      <c r="X55" s="67"/>
      <c r="Y55" s="68"/>
      <c r="Z55" s="67"/>
      <c r="AA55" s="68"/>
      <c r="AB55" s="67"/>
      <c r="AC55" s="68"/>
      <c r="AD55" s="67"/>
      <c r="AE55" s="68"/>
      <c r="AF55" s="67"/>
      <c r="AG55" s="68"/>
      <c r="AH55" s="67"/>
      <c r="AI55" s="68"/>
      <c r="AJ55" s="67"/>
      <c r="AK55" s="68"/>
      <c r="AL55" s="67"/>
      <c r="AM55" s="68"/>
      <c r="AN55" s="67"/>
      <c r="AO55" s="68"/>
      <c r="AP55" s="67"/>
      <c r="AQ55" s="68"/>
      <c r="AR55" s="67"/>
      <c r="AS55" s="68"/>
      <c r="AT55" s="67"/>
      <c r="AU55" s="68"/>
      <c r="AV55" s="67"/>
      <c r="AW55" s="68"/>
      <c r="AX55" s="67"/>
      <c r="AY55" s="68"/>
      <c r="AZ55" s="67"/>
      <c r="BA55" s="68"/>
      <c r="BB55" s="67"/>
      <c r="BC55" s="68"/>
      <c r="BD55" s="67"/>
      <c r="BE55" s="68"/>
      <c r="BF55" s="67"/>
      <c r="BG55" s="68"/>
      <c r="BH55" s="67"/>
      <c r="BI55" s="68"/>
      <c r="BJ55" s="67"/>
      <c r="BK55" s="68"/>
      <c r="BL55" s="67"/>
      <c r="BM55" s="68"/>
      <c r="BN55" s="67"/>
    </row>
    <row r="56" spans="1:66" x14ac:dyDescent="0.25">
      <c r="A56" s="56"/>
      <c r="B56" s="56"/>
      <c r="C56" s="56" t="s">
        <v>330</v>
      </c>
      <c r="D56" s="56"/>
      <c r="E56" s="56"/>
      <c r="F56" s="67"/>
      <c r="G56" s="68"/>
      <c r="H56" s="67"/>
      <c r="I56" s="68"/>
      <c r="J56" s="67"/>
      <c r="K56" s="68"/>
      <c r="L56" s="67"/>
      <c r="M56" s="68"/>
      <c r="N56" s="67"/>
      <c r="O56" s="68"/>
      <c r="P56" s="67"/>
      <c r="Q56" s="68"/>
      <c r="R56" s="67"/>
      <c r="S56" s="68"/>
      <c r="T56" s="67"/>
      <c r="U56" s="68"/>
      <c r="V56" s="67"/>
      <c r="W56" s="68"/>
      <c r="X56" s="67"/>
      <c r="Y56" s="68"/>
      <c r="Z56" s="67"/>
      <c r="AA56" s="68"/>
      <c r="AB56" s="67"/>
      <c r="AC56" s="68"/>
      <c r="AD56" s="67"/>
      <c r="AE56" s="68"/>
      <c r="AF56" s="67"/>
      <c r="AG56" s="68"/>
      <c r="AH56" s="67"/>
      <c r="AI56" s="68"/>
      <c r="AJ56" s="67"/>
      <c r="AK56" s="68"/>
      <c r="AL56" s="67"/>
      <c r="AM56" s="68"/>
      <c r="AN56" s="67"/>
      <c r="AO56" s="68"/>
      <c r="AP56" s="67"/>
      <c r="AQ56" s="68"/>
      <c r="AR56" s="67"/>
      <c r="AS56" s="68"/>
      <c r="AT56" s="67"/>
      <c r="AU56" s="68"/>
      <c r="AV56" s="67"/>
      <c r="AW56" s="68"/>
      <c r="AX56" s="67"/>
      <c r="AY56" s="68"/>
      <c r="AZ56" s="67"/>
      <c r="BA56" s="68"/>
      <c r="BB56" s="67"/>
      <c r="BC56" s="68"/>
      <c r="BD56" s="67"/>
      <c r="BE56" s="68"/>
      <c r="BF56" s="67"/>
      <c r="BG56" s="68"/>
      <c r="BH56" s="67"/>
      <c r="BI56" s="68"/>
      <c r="BJ56" s="67"/>
      <c r="BK56" s="68"/>
      <c r="BL56" s="67"/>
      <c r="BM56" s="68"/>
      <c r="BN56" s="67"/>
    </row>
    <row r="57" spans="1:66" ht="15.75" thickBot="1" x14ac:dyDescent="0.3">
      <c r="A57" s="56"/>
      <c r="B57" s="56"/>
      <c r="C57" s="56"/>
      <c r="D57" s="56" t="s">
        <v>331</v>
      </c>
      <c r="E57" s="56"/>
      <c r="F57" s="70">
        <v>0</v>
      </c>
      <c r="G57" s="68"/>
      <c r="H57" s="70">
        <v>0</v>
      </c>
      <c r="I57" s="68"/>
      <c r="J57" s="70">
        <v>0</v>
      </c>
      <c r="K57" s="68"/>
      <c r="L57" s="70">
        <v>0</v>
      </c>
      <c r="M57" s="68"/>
      <c r="N57" s="70">
        <f>ROUND(SUM(F57:L57),5)</f>
        <v>0</v>
      </c>
      <c r="O57" s="68"/>
      <c r="P57" s="70">
        <v>0</v>
      </c>
      <c r="Q57" s="68"/>
      <c r="R57" s="70">
        <v>0</v>
      </c>
      <c r="S57" s="68"/>
      <c r="T57" s="70">
        <v>0</v>
      </c>
      <c r="U57" s="68"/>
      <c r="V57" s="70">
        <v>0</v>
      </c>
      <c r="W57" s="68"/>
      <c r="X57" s="70">
        <v>0</v>
      </c>
      <c r="Y57" s="68"/>
      <c r="Z57" s="70">
        <v>0</v>
      </c>
      <c r="AA57" s="68"/>
      <c r="AB57" s="70">
        <f>ROUND(SUM(P57:Z57),5)</f>
        <v>0</v>
      </c>
      <c r="AC57" s="68"/>
      <c r="AD57" s="70">
        <v>0</v>
      </c>
      <c r="AE57" s="68"/>
      <c r="AF57" s="70">
        <v>0</v>
      </c>
      <c r="AG57" s="68"/>
      <c r="AH57" s="70">
        <f>ROUND(SUM(AD57:AF57),5)</f>
        <v>0</v>
      </c>
      <c r="AI57" s="68"/>
      <c r="AJ57" s="70">
        <v>0</v>
      </c>
      <c r="AK57" s="68"/>
      <c r="AL57" s="70">
        <v>0</v>
      </c>
      <c r="AM57" s="68"/>
      <c r="AN57" s="70">
        <v>0</v>
      </c>
      <c r="AO57" s="68"/>
      <c r="AP57" s="70">
        <v>0</v>
      </c>
      <c r="AQ57" s="68"/>
      <c r="AR57" s="70">
        <v>0</v>
      </c>
      <c r="AS57" s="68"/>
      <c r="AT57" s="70">
        <f>ROUND(SUM(AJ57:AR57),5)</f>
        <v>0</v>
      </c>
      <c r="AU57" s="68"/>
      <c r="AV57" s="70">
        <v>0</v>
      </c>
      <c r="AW57" s="68"/>
      <c r="AX57" s="70">
        <v>0</v>
      </c>
      <c r="AY57" s="68"/>
      <c r="AZ57" s="70">
        <v>0</v>
      </c>
      <c r="BA57" s="68"/>
      <c r="BB57" s="70">
        <v>0</v>
      </c>
      <c r="BC57" s="68"/>
      <c r="BD57" s="70">
        <v>2016</v>
      </c>
      <c r="BE57" s="68"/>
      <c r="BF57" s="70">
        <v>0</v>
      </c>
      <c r="BG57" s="68"/>
      <c r="BH57" s="70">
        <v>0</v>
      </c>
      <c r="BI57" s="68"/>
      <c r="BJ57" s="70">
        <f>ROUND(SUM(AV57:BH57),5)</f>
        <v>2016</v>
      </c>
      <c r="BK57" s="68"/>
      <c r="BL57" s="70">
        <v>0</v>
      </c>
      <c r="BM57" s="68"/>
      <c r="BN57" s="70">
        <f>ROUND(N57+AB57+AH57+AT57+SUM(BJ57:BL57),5)</f>
        <v>2016</v>
      </c>
    </row>
    <row r="58" spans="1:66" s="74" customFormat="1" ht="12" thickBot="1" x14ac:dyDescent="0.25">
      <c r="A58" s="56"/>
      <c r="B58" s="56"/>
      <c r="C58" s="56" t="s">
        <v>332</v>
      </c>
      <c r="D58" s="56"/>
      <c r="E58" s="56"/>
      <c r="F58" s="72">
        <f>ROUND(SUM(F56:F57),5)</f>
        <v>0</v>
      </c>
      <c r="G58" s="68"/>
      <c r="H58" s="72">
        <f>ROUND(SUM(H56:H57),5)</f>
        <v>0</v>
      </c>
      <c r="I58" s="68"/>
      <c r="J58" s="72">
        <f>ROUND(SUM(J56:J57),5)</f>
        <v>0</v>
      </c>
      <c r="K58" s="68"/>
      <c r="L58" s="72">
        <f>ROUND(SUM(L56:L57),5)</f>
        <v>0</v>
      </c>
      <c r="M58" s="68"/>
      <c r="N58" s="72">
        <f>ROUND(SUM(F58:L58),5)</f>
        <v>0</v>
      </c>
      <c r="O58" s="68"/>
      <c r="P58" s="72">
        <f>ROUND(SUM(P56:P57),5)</f>
        <v>0</v>
      </c>
      <c r="Q58" s="68"/>
      <c r="R58" s="72">
        <f>ROUND(SUM(R56:R57),5)</f>
        <v>0</v>
      </c>
      <c r="S58" s="68"/>
      <c r="T58" s="72">
        <f>ROUND(SUM(T56:T57),5)</f>
        <v>0</v>
      </c>
      <c r="U58" s="68"/>
      <c r="V58" s="72">
        <f>ROUND(SUM(V56:V57),5)</f>
        <v>0</v>
      </c>
      <c r="W58" s="68"/>
      <c r="X58" s="72">
        <f>ROUND(SUM(X56:X57),5)</f>
        <v>0</v>
      </c>
      <c r="Y58" s="68"/>
      <c r="Z58" s="72">
        <f>ROUND(SUM(Z56:Z57),5)</f>
        <v>0</v>
      </c>
      <c r="AA58" s="68"/>
      <c r="AB58" s="72">
        <f>ROUND(SUM(P58:Z58),5)</f>
        <v>0</v>
      </c>
      <c r="AC58" s="68"/>
      <c r="AD58" s="72">
        <f>ROUND(SUM(AD56:AD57),5)</f>
        <v>0</v>
      </c>
      <c r="AE58" s="68"/>
      <c r="AF58" s="72">
        <f>ROUND(SUM(AF56:AF57),5)</f>
        <v>0</v>
      </c>
      <c r="AG58" s="68"/>
      <c r="AH58" s="72">
        <f>ROUND(SUM(AD58:AF58),5)</f>
        <v>0</v>
      </c>
      <c r="AI58" s="68"/>
      <c r="AJ58" s="72">
        <f>ROUND(SUM(AJ56:AJ57),5)</f>
        <v>0</v>
      </c>
      <c r="AK58" s="68"/>
      <c r="AL58" s="72">
        <f>ROUND(SUM(AL56:AL57),5)</f>
        <v>0</v>
      </c>
      <c r="AM58" s="68"/>
      <c r="AN58" s="72">
        <f>ROUND(SUM(AN56:AN57),5)</f>
        <v>0</v>
      </c>
      <c r="AO58" s="68"/>
      <c r="AP58" s="72">
        <f>ROUND(SUM(AP56:AP57),5)</f>
        <v>0</v>
      </c>
      <c r="AQ58" s="68"/>
      <c r="AR58" s="72">
        <f>ROUND(SUM(AR56:AR57),5)</f>
        <v>0</v>
      </c>
      <c r="AS58" s="68"/>
      <c r="AT58" s="72">
        <f>ROUND(SUM(AJ58:AR58),5)</f>
        <v>0</v>
      </c>
      <c r="AU58" s="68"/>
      <c r="AV58" s="72">
        <f>ROUND(SUM(AV56:AV57),5)</f>
        <v>0</v>
      </c>
      <c r="AW58" s="68"/>
      <c r="AX58" s="72">
        <f>ROUND(SUM(AX56:AX57),5)</f>
        <v>0</v>
      </c>
      <c r="AY58" s="68"/>
      <c r="AZ58" s="72">
        <f>ROUND(SUM(AZ56:AZ57),5)</f>
        <v>0</v>
      </c>
      <c r="BA58" s="68"/>
      <c r="BB58" s="72">
        <f>ROUND(SUM(BB56:BB57),5)</f>
        <v>0</v>
      </c>
      <c r="BC58" s="68"/>
      <c r="BD58" s="72">
        <f>ROUND(SUM(BD56:BD57),5)</f>
        <v>2016</v>
      </c>
      <c r="BE58" s="68"/>
      <c r="BF58" s="72">
        <f>ROUND(SUM(BF56:BF57),5)</f>
        <v>0</v>
      </c>
      <c r="BG58" s="68"/>
      <c r="BH58" s="72">
        <f>ROUND(SUM(BH56:BH57),5)</f>
        <v>0</v>
      </c>
      <c r="BI58" s="68"/>
      <c r="BJ58" s="72">
        <f>ROUND(SUM(AV58:BH58),5)</f>
        <v>2016</v>
      </c>
      <c r="BK58" s="68"/>
      <c r="BL58" s="72">
        <f>ROUND(SUM(BL56:BL57),5)</f>
        <v>0</v>
      </c>
      <c r="BM58" s="68"/>
      <c r="BN58" s="72">
        <f>ROUND(N58+AB58+AH58+AT58+SUM(BJ58:BL58),5)</f>
        <v>2016</v>
      </c>
    </row>
    <row r="59" spans="1:66" ht="15.75" thickBot="1" x14ac:dyDescent="0.3">
      <c r="A59" s="56"/>
      <c r="B59" s="56" t="s">
        <v>333</v>
      </c>
      <c r="C59" s="56"/>
      <c r="D59" s="56"/>
      <c r="E59" s="56"/>
      <c r="F59" s="72">
        <f>ROUND(F55-F58,5)</f>
        <v>0</v>
      </c>
      <c r="G59" s="68"/>
      <c r="H59" s="72">
        <f>ROUND(H55-H58,5)</f>
        <v>0</v>
      </c>
      <c r="I59" s="68"/>
      <c r="J59" s="72">
        <f>ROUND(J55-J58,5)</f>
        <v>0</v>
      </c>
      <c r="K59" s="68"/>
      <c r="L59" s="72">
        <f>ROUND(L55-L58,5)</f>
        <v>0</v>
      </c>
      <c r="M59" s="68"/>
      <c r="N59" s="72">
        <f>ROUND(SUM(F59:L59),5)</f>
        <v>0</v>
      </c>
      <c r="O59" s="68"/>
      <c r="P59" s="72">
        <f>ROUND(P55-P58,5)</f>
        <v>0</v>
      </c>
      <c r="Q59" s="68"/>
      <c r="R59" s="72">
        <f>ROUND(R55-R58,5)</f>
        <v>0</v>
      </c>
      <c r="S59" s="68"/>
      <c r="T59" s="72">
        <f>ROUND(T55-T58,5)</f>
        <v>0</v>
      </c>
      <c r="U59" s="68"/>
      <c r="V59" s="72">
        <f>ROUND(V55-V58,5)</f>
        <v>0</v>
      </c>
      <c r="W59" s="68"/>
      <c r="X59" s="72">
        <f>ROUND(X55-X58,5)</f>
        <v>0</v>
      </c>
      <c r="Y59" s="68"/>
      <c r="Z59" s="72">
        <f>ROUND(Z55-Z58,5)</f>
        <v>0</v>
      </c>
      <c r="AA59" s="68"/>
      <c r="AB59" s="72">
        <f>ROUND(SUM(P59:Z59),5)</f>
        <v>0</v>
      </c>
      <c r="AC59" s="68"/>
      <c r="AD59" s="72">
        <f>ROUND(AD55-AD58,5)</f>
        <v>0</v>
      </c>
      <c r="AE59" s="68"/>
      <c r="AF59" s="72">
        <f>ROUND(AF55-AF58,5)</f>
        <v>0</v>
      </c>
      <c r="AG59" s="68"/>
      <c r="AH59" s="72">
        <f>ROUND(SUM(AD59:AF59),5)</f>
        <v>0</v>
      </c>
      <c r="AI59" s="68"/>
      <c r="AJ59" s="72">
        <f>ROUND(AJ55-AJ58,5)</f>
        <v>0</v>
      </c>
      <c r="AK59" s="68"/>
      <c r="AL59" s="72">
        <f>ROUND(AL55-AL58,5)</f>
        <v>0</v>
      </c>
      <c r="AM59" s="68"/>
      <c r="AN59" s="72">
        <f>ROUND(AN55-AN58,5)</f>
        <v>0</v>
      </c>
      <c r="AO59" s="68"/>
      <c r="AP59" s="72">
        <f>ROUND(AP55-AP58,5)</f>
        <v>0</v>
      </c>
      <c r="AQ59" s="68"/>
      <c r="AR59" s="72">
        <f>ROUND(AR55-AR58,5)</f>
        <v>0</v>
      </c>
      <c r="AS59" s="68"/>
      <c r="AT59" s="72">
        <f>ROUND(SUM(AJ59:AR59),5)</f>
        <v>0</v>
      </c>
      <c r="AU59" s="68"/>
      <c r="AV59" s="72">
        <f>ROUND(AV55-AV58,5)</f>
        <v>0</v>
      </c>
      <c r="AW59" s="68"/>
      <c r="AX59" s="72">
        <f>ROUND(AX55-AX58,5)</f>
        <v>0</v>
      </c>
      <c r="AY59" s="68"/>
      <c r="AZ59" s="72">
        <f>ROUND(AZ55-AZ58,5)</f>
        <v>0</v>
      </c>
      <c r="BA59" s="68"/>
      <c r="BB59" s="72">
        <f>ROUND(BB55-BB58,5)</f>
        <v>0</v>
      </c>
      <c r="BC59" s="68"/>
      <c r="BD59" s="72">
        <f>ROUND(BD55-BD58,5)</f>
        <v>-2016</v>
      </c>
      <c r="BE59" s="68"/>
      <c r="BF59" s="72">
        <f>ROUND(BF55-BF58,5)</f>
        <v>0</v>
      </c>
      <c r="BG59" s="68"/>
      <c r="BH59" s="72">
        <f>ROUND(BH55-BH58,5)</f>
        <v>0</v>
      </c>
      <c r="BI59" s="68"/>
      <c r="BJ59" s="72">
        <f>ROUND(SUM(AV59:BH59),5)</f>
        <v>-2016</v>
      </c>
      <c r="BK59" s="68"/>
      <c r="BL59" s="72">
        <f>ROUND(BL55-BL58,5)</f>
        <v>0</v>
      </c>
      <c r="BM59" s="68"/>
      <c r="BN59" s="72">
        <f>ROUND(N59+AB59+AH59+AT59+SUM(BJ59:BL59),5)</f>
        <v>-2016</v>
      </c>
    </row>
    <row r="60" spans="1:66" s="74" customFormat="1" ht="12" thickBot="1" x14ac:dyDescent="0.25">
      <c r="A60" s="56" t="s">
        <v>70</v>
      </c>
      <c r="B60" s="56"/>
      <c r="C60" s="56"/>
      <c r="D60" s="56"/>
      <c r="E60" s="56"/>
      <c r="F60" s="73">
        <f>ROUND(F54+F59,5)</f>
        <v>-100</v>
      </c>
      <c r="G60" s="56"/>
      <c r="H60" s="73">
        <f>ROUND(H54+H59,5)</f>
        <v>-183.63</v>
      </c>
      <c r="I60" s="56"/>
      <c r="J60" s="73">
        <f>ROUND(J54+J59,5)</f>
        <v>-26.31</v>
      </c>
      <c r="K60" s="56"/>
      <c r="L60" s="73">
        <f>ROUND(L54+L59,5)</f>
        <v>-760.74</v>
      </c>
      <c r="M60" s="56"/>
      <c r="N60" s="73">
        <f>ROUND(SUM(F60:L60),5)</f>
        <v>-1070.68</v>
      </c>
      <c r="O60" s="56"/>
      <c r="P60" s="73">
        <f>ROUND(P54+P59,5)</f>
        <v>-292.36</v>
      </c>
      <c r="Q60" s="56"/>
      <c r="R60" s="73">
        <f>ROUND(R54+R59,5)</f>
        <v>-888.91</v>
      </c>
      <c r="S60" s="56"/>
      <c r="T60" s="73">
        <f>ROUND(T54+T59,5)</f>
        <v>-4428.8</v>
      </c>
      <c r="U60" s="56"/>
      <c r="V60" s="73">
        <f>ROUND(V54+V59,5)</f>
        <v>-3646.98</v>
      </c>
      <c r="W60" s="56"/>
      <c r="X60" s="73">
        <f>ROUND(X54+X59,5)</f>
        <v>-3649.53</v>
      </c>
      <c r="Y60" s="56"/>
      <c r="Z60" s="73">
        <f>ROUND(Z54+Z59,5)</f>
        <v>-2954.6</v>
      </c>
      <c r="AA60" s="56"/>
      <c r="AB60" s="73">
        <f>ROUND(SUM(P60:Z60),5)</f>
        <v>-15861.18</v>
      </c>
      <c r="AC60" s="56"/>
      <c r="AD60" s="73">
        <f>ROUND(AD54+AD59,5)</f>
        <v>-1200</v>
      </c>
      <c r="AE60" s="56"/>
      <c r="AF60" s="73">
        <f>ROUND(AF54+AF59,5)</f>
        <v>-78</v>
      </c>
      <c r="AG60" s="56"/>
      <c r="AH60" s="73">
        <f>ROUND(SUM(AD60:AF60),5)</f>
        <v>-1278</v>
      </c>
      <c r="AI60" s="56"/>
      <c r="AJ60" s="73">
        <f>ROUND(AJ54+AJ59,5)</f>
        <v>355</v>
      </c>
      <c r="AK60" s="56"/>
      <c r="AL60" s="73">
        <f>ROUND(AL54+AL59,5)</f>
        <v>3382.53</v>
      </c>
      <c r="AM60" s="56"/>
      <c r="AN60" s="73">
        <f>ROUND(AN54+AN59,5)</f>
        <v>-414</v>
      </c>
      <c r="AO60" s="56"/>
      <c r="AP60" s="73">
        <f>ROUND(AP54+AP59,5)</f>
        <v>1895</v>
      </c>
      <c r="AQ60" s="56"/>
      <c r="AR60" s="73">
        <f>ROUND(AR54+AR59,5)</f>
        <v>8850</v>
      </c>
      <c r="AS60" s="56"/>
      <c r="AT60" s="73">
        <f>ROUND(SUM(AJ60:AR60),5)</f>
        <v>14068.53</v>
      </c>
      <c r="AU60" s="56"/>
      <c r="AV60" s="73">
        <f>ROUND(AV54+AV59,5)</f>
        <v>-40358.93</v>
      </c>
      <c r="AW60" s="56"/>
      <c r="AX60" s="73">
        <f>ROUND(AX54+AX59,5)</f>
        <v>-926.1</v>
      </c>
      <c r="AY60" s="56"/>
      <c r="AZ60" s="73">
        <f>ROUND(AZ54+AZ59,5)</f>
        <v>-984.4</v>
      </c>
      <c r="BA60" s="56"/>
      <c r="BB60" s="73">
        <f>ROUND(BB54+BB59,5)</f>
        <v>23291.79</v>
      </c>
      <c r="BC60" s="56"/>
      <c r="BD60" s="73">
        <f>ROUND(BD54+BD59,5)</f>
        <v>-2016</v>
      </c>
      <c r="BE60" s="56"/>
      <c r="BF60" s="73">
        <f>ROUND(BF54+BF59,5)</f>
        <v>-506.03</v>
      </c>
      <c r="BG60" s="56"/>
      <c r="BH60" s="73">
        <f>ROUND(BH54+BH59,5)</f>
        <v>-84.36</v>
      </c>
      <c r="BI60" s="56"/>
      <c r="BJ60" s="73">
        <f>ROUND(SUM(AV60:BH60),5)</f>
        <v>-21584.03</v>
      </c>
      <c r="BK60" s="56"/>
      <c r="BL60" s="73">
        <f>ROUND(BL54+BL59,5)</f>
        <v>3555.11</v>
      </c>
      <c r="BM60" s="56"/>
      <c r="BN60" s="73">
        <f>ROUND(N60+AB60+AH60+AT60+SUM(BJ60:BL60),5)</f>
        <v>-22170.25</v>
      </c>
    </row>
    <row r="61" spans="1:66" ht="15.75" thickTop="1" x14ac:dyDescent="0.25"/>
  </sheetData>
  <pageMargins left="0.7" right="0.7" top="0.75" bottom="0.75" header="0.1" footer="0.3"/>
  <pageSetup orientation="portrait" horizontalDpi="4294967293" verticalDpi="0" r:id="rId1"/>
  <headerFooter>
    <oddHeader>&amp;L&amp;"Arial,Bold"&amp;8 5:31 PM
&amp;"Arial,Bold"&amp;8 01/05/21
&amp;"Arial,Bold"&amp;8 Accrual Basis&amp;C&amp;"Arial,Bold"&amp;12 League of Women Voters of Oregon (C3)
&amp;"Arial,Bold"&amp;14 Statement of Financial Income and Expense
&amp;"Arial,Bold"&amp;10 July 1, 2020 through January 5,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42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38100</xdr:rowOff>
              </to>
            </anchor>
          </controlPr>
        </control>
      </mc:Choice>
      <mc:Fallback>
        <control shapeId="1042" r:id="rId4" name="HEADER"/>
      </mc:Fallback>
    </mc:AlternateContent>
    <mc:AlternateContent xmlns:mc="http://schemas.openxmlformats.org/markup-compatibility/2006">
      <mc:Choice Requires="x14">
        <control shapeId="1041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38100</xdr:rowOff>
              </to>
            </anchor>
          </controlPr>
        </control>
      </mc:Choice>
      <mc:Fallback>
        <control shapeId="1041" r:id="rId6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97D76-27FE-4533-BD45-AE5DD42A2490}">
  <sheetPr codeName="Sheet2"/>
  <dimension ref="A1:AB72"/>
  <sheetViews>
    <sheetView workbookViewId="0">
      <pane xSplit="5" ySplit="2" topLeftCell="F3" activePane="bottomRight" state="frozenSplit"/>
      <selection pane="topRight" activeCell="F1" sqref="F1"/>
      <selection pane="bottomLeft" activeCell="A3" sqref="A3"/>
      <selection pane="bottomRight" activeCell="W13" sqref="W13"/>
    </sheetView>
  </sheetViews>
  <sheetFormatPr defaultRowHeight="15" x14ac:dyDescent="0.25"/>
  <cols>
    <col min="1" max="4" width="3" style="78" customWidth="1"/>
    <col min="5" max="5" width="31.28515625" style="78" customWidth="1"/>
    <col min="6" max="6" width="8.7109375" style="79" bestFit="1" customWidth="1"/>
    <col min="7" max="7" width="2.28515625" style="79" customWidth="1"/>
    <col min="8" max="8" width="8.7109375" style="79" bestFit="1" customWidth="1"/>
    <col min="9" max="9" width="2.28515625" style="79" customWidth="1"/>
    <col min="10" max="10" width="8.7109375" style="79" bestFit="1" customWidth="1"/>
    <col min="11" max="11" width="2.28515625" style="79" customWidth="1"/>
    <col min="12" max="12" width="8.7109375" style="79" bestFit="1" customWidth="1"/>
    <col min="13" max="13" width="1" customWidth="1"/>
  </cols>
  <sheetData>
    <row r="1" spans="1:18" ht="15.75" thickBot="1" x14ac:dyDescent="0.3">
      <c r="A1" s="56"/>
      <c r="B1" s="56"/>
      <c r="C1" s="56"/>
      <c r="D1" s="56"/>
      <c r="E1" s="56"/>
      <c r="F1" s="83"/>
      <c r="G1" s="82"/>
      <c r="H1" s="83"/>
      <c r="I1" s="82"/>
      <c r="J1" s="83"/>
      <c r="K1" s="82"/>
      <c r="L1" s="83"/>
    </row>
    <row r="2" spans="1:18" s="94" customFormat="1" ht="16.5" thickTop="1" thickBot="1" x14ac:dyDescent="0.3">
      <c r="A2" s="75"/>
      <c r="B2" s="75"/>
      <c r="C2" s="75"/>
      <c r="D2" s="75"/>
      <c r="E2" s="75"/>
      <c r="F2" s="90" t="s">
        <v>340</v>
      </c>
      <c r="G2" s="76"/>
      <c r="H2" s="90" t="s">
        <v>341</v>
      </c>
      <c r="I2" s="76"/>
      <c r="J2" s="90" t="s">
        <v>232</v>
      </c>
      <c r="K2" s="76"/>
      <c r="L2" s="90" t="s">
        <v>233</v>
      </c>
    </row>
    <row r="3" spans="1:18" ht="15.75" thickTop="1" x14ac:dyDescent="0.25">
      <c r="A3" s="56" t="s">
        <v>234</v>
      </c>
      <c r="B3" s="56"/>
      <c r="C3" s="56"/>
      <c r="D3" s="56"/>
      <c r="E3" s="56"/>
      <c r="F3" s="67"/>
      <c r="G3" s="68"/>
      <c r="H3" s="67"/>
      <c r="I3" s="68"/>
      <c r="J3" s="67"/>
      <c r="K3" s="68"/>
      <c r="L3" s="84"/>
    </row>
    <row r="4" spans="1:18" x14ac:dyDescent="0.25">
      <c r="A4" s="56"/>
      <c r="B4" s="56" t="s">
        <v>235</v>
      </c>
      <c r="C4" s="56"/>
      <c r="D4" s="56"/>
      <c r="E4" s="56"/>
      <c r="F4" s="67"/>
      <c r="G4" s="68"/>
      <c r="H4" s="67"/>
      <c r="I4" s="68"/>
      <c r="J4" s="67"/>
      <c r="K4" s="68"/>
      <c r="L4" s="84"/>
    </row>
    <row r="5" spans="1:18" x14ac:dyDescent="0.25">
      <c r="A5" s="56"/>
      <c r="B5" s="56"/>
      <c r="C5" s="56" t="s">
        <v>236</v>
      </c>
      <c r="D5" s="56"/>
      <c r="E5" s="56"/>
      <c r="F5" s="67"/>
      <c r="G5" s="68"/>
      <c r="H5" s="67"/>
      <c r="I5" s="68"/>
      <c r="J5" s="67"/>
      <c r="K5" s="68"/>
      <c r="L5" s="84"/>
    </row>
    <row r="6" spans="1:18" x14ac:dyDescent="0.25">
      <c r="A6" s="56"/>
      <c r="B6" s="56"/>
      <c r="C6" s="56"/>
      <c r="D6" s="56" t="s">
        <v>237</v>
      </c>
      <c r="E6" s="56"/>
      <c r="F6" s="67">
        <v>179203.8</v>
      </c>
      <c r="G6" s="68"/>
      <c r="H6" s="67">
        <v>155297.04999999999</v>
      </c>
      <c r="I6" s="68"/>
      <c r="J6" s="67">
        <f>ROUND((F6-H6),5)</f>
        <v>23906.75</v>
      </c>
      <c r="K6" s="68"/>
      <c r="L6" s="84">
        <f>ROUND(IF(F6=0, IF(H6=0, 0, SIGN(-H6)), IF(H6=0, SIGN(F6), (F6-H6)/ABS(H6))),5)</f>
        <v>0.15393999999999999</v>
      </c>
      <c r="N6" s="92" t="s">
        <v>344</v>
      </c>
      <c r="O6" s="92"/>
      <c r="P6" s="92"/>
      <c r="Q6" s="92"/>
      <c r="R6" s="92"/>
    </row>
    <row r="7" spans="1:18" x14ac:dyDescent="0.25">
      <c r="A7" s="56"/>
      <c r="B7" s="56"/>
      <c r="C7" s="56"/>
      <c r="D7" s="56" t="s">
        <v>238</v>
      </c>
      <c r="E7" s="56"/>
      <c r="F7" s="67">
        <v>1926.04</v>
      </c>
      <c r="G7" s="68"/>
      <c r="H7" s="67">
        <v>804.97</v>
      </c>
      <c r="I7" s="68"/>
      <c r="J7" s="67">
        <f>ROUND((F7-H7),5)</f>
        <v>1121.07</v>
      </c>
      <c r="K7" s="68"/>
      <c r="L7" s="84">
        <f>ROUND(IF(F7=0, IF(H7=0, 0, SIGN(-H7)), IF(H7=0, SIGN(F7), (F7-H7)/ABS(H7))),5)</f>
        <v>1.39269</v>
      </c>
      <c r="N7" s="92" t="s">
        <v>345</v>
      </c>
      <c r="O7" s="92"/>
      <c r="P7" s="92"/>
      <c r="Q7" s="92"/>
      <c r="R7" s="92"/>
    </row>
    <row r="8" spans="1:18" x14ac:dyDescent="0.25">
      <c r="A8" s="56"/>
      <c r="B8" s="56"/>
      <c r="C8" s="56"/>
      <c r="D8" s="56" t="s">
        <v>239</v>
      </c>
      <c r="E8" s="56"/>
      <c r="F8" s="67">
        <v>1859.67</v>
      </c>
      <c r="G8" s="68"/>
      <c r="H8" s="67">
        <v>13858.38</v>
      </c>
      <c r="I8" s="68"/>
      <c r="J8" s="67">
        <f>ROUND((F8-H8),5)</f>
        <v>-11998.71</v>
      </c>
      <c r="K8" s="68"/>
      <c r="L8" s="84">
        <f>ROUND(IF(F8=0, IF(H8=0, 0, SIGN(-H8)), IF(H8=0, SIGN(F8), (F8-H8)/ABS(H8))),5)</f>
        <v>-0.86580999999999997</v>
      </c>
      <c r="N8" s="92" t="s">
        <v>346</v>
      </c>
      <c r="O8" s="92"/>
      <c r="P8" s="92"/>
      <c r="Q8" s="92"/>
      <c r="R8" s="92"/>
    </row>
    <row r="9" spans="1:18" ht="15.75" thickBot="1" x14ac:dyDescent="0.3">
      <c r="A9" s="56"/>
      <c r="B9" s="56"/>
      <c r="C9" s="56"/>
      <c r="D9" s="56" t="s">
        <v>240</v>
      </c>
      <c r="E9" s="56"/>
      <c r="F9" s="69">
        <v>61307.75</v>
      </c>
      <c r="G9" s="68"/>
      <c r="H9" s="69">
        <v>60176.01</v>
      </c>
      <c r="I9" s="68"/>
      <c r="J9" s="69">
        <f>ROUND((F9-H9),5)</f>
        <v>1131.74</v>
      </c>
      <c r="K9" s="68"/>
      <c r="L9" s="85">
        <f>ROUND(IF(F9=0, IF(H9=0, 0, SIGN(-H9)), IF(H9=0, SIGN(F9), (F9-H9)/ABS(H9))),5)</f>
        <v>1.881E-2</v>
      </c>
      <c r="N9" s="92" t="s">
        <v>347</v>
      </c>
      <c r="O9" s="92"/>
      <c r="P9" s="92"/>
      <c r="Q9" s="92"/>
      <c r="R9" s="92"/>
    </row>
    <row r="10" spans="1:18" x14ac:dyDescent="0.25">
      <c r="A10" s="56"/>
      <c r="B10" s="56"/>
      <c r="C10" s="56" t="s">
        <v>241</v>
      </c>
      <c r="D10" s="56"/>
      <c r="E10" s="56"/>
      <c r="F10" s="67">
        <f>ROUND(SUM(F5:F9),5)</f>
        <v>244297.26</v>
      </c>
      <c r="G10" s="68"/>
      <c r="H10" s="67">
        <f>ROUND(SUM(H5:H9),5)</f>
        <v>230136.41</v>
      </c>
      <c r="I10" s="68"/>
      <c r="J10" s="67">
        <f>ROUND((F10-H10),5)</f>
        <v>14160.85</v>
      </c>
      <c r="K10" s="68"/>
      <c r="L10" s="84">
        <f>ROUND(IF(F10=0, IF(H10=0, 0, SIGN(-H10)), IF(H10=0, SIGN(F10), (F10-H10)/ABS(H10))),5)</f>
        <v>6.1530000000000001E-2</v>
      </c>
      <c r="N10" s="92" t="s">
        <v>348</v>
      </c>
      <c r="O10" s="92"/>
      <c r="P10" s="92"/>
      <c r="Q10" s="92"/>
      <c r="R10" s="92"/>
    </row>
    <row r="11" spans="1:18" x14ac:dyDescent="0.25">
      <c r="A11" s="56"/>
      <c r="B11" s="56"/>
      <c r="C11" s="56" t="s">
        <v>242</v>
      </c>
      <c r="D11" s="56"/>
      <c r="E11" s="56"/>
      <c r="F11" s="67"/>
      <c r="G11" s="68"/>
      <c r="H11" s="67"/>
      <c r="I11" s="68"/>
      <c r="J11" s="67"/>
      <c r="K11" s="68"/>
      <c r="L11" s="84"/>
      <c r="N11" s="92" t="s">
        <v>349</v>
      </c>
      <c r="O11" s="92"/>
      <c r="P11" s="92"/>
      <c r="Q11" s="92"/>
      <c r="R11" s="92"/>
    </row>
    <row r="12" spans="1:18" x14ac:dyDescent="0.25">
      <c r="A12" s="56"/>
      <c r="B12" s="56"/>
      <c r="C12" s="56"/>
      <c r="D12" s="56" t="s">
        <v>243</v>
      </c>
      <c r="E12" s="56"/>
      <c r="F12" s="67">
        <v>454.7</v>
      </c>
      <c r="G12" s="68"/>
      <c r="H12" s="67">
        <v>1213.1500000000001</v>
      </c>
      <c r="I12" s="68"/>
      <c r="J12" s="67">
        <f>ROUND((F12-H12),5)</f>
        <v>-758.45</v>
      </c>
      <c r="K12" s="68"/>
      <c r="L12" s="84">
        <f>ROUND(IF(F12=0, IF(H12=0, 0, SIGN(-H12)), IF(H12=0, SIGN(F12), (F12-H12)/ABS(H12))),5)</f>
        <v>-0.62519000000000002</v>
      </c>
      <c r="N12" s="92"/>
      <c r="O12" s="92"/>
      <c r="P12" s="92"/>
      <c r="Q12" s="92"/>
      <c r="R12" s="92"/>
    </row>
    <row r="13" spans="1:18" x14ac:dyDescent="0.25">
      <c r="A13" s="56"/>
      <c r="B13" s="56"/>
      <c r="C13" s="56"/>
      <c r="D13" s="56" t="s">
        <v>244</v>
      </c>
      <c r="E13" s="56"/>
      <c r="F13" s="67"/>
      <c r="G13" s="68"/>
      <c r="H13" s="67"/>
      <c r="I13" s="68"/>
      <c r="J13" s="67"/>
      <c r="K13" s="68"/>
      <c r="L13" s="84"/>
      <c r="N13" s="92" t="s">
        <v>350</v>
      </c>
      <c r="O13" s="92"/>
      <c r="P13" s="92"/>
      <c r="Q13" s="92"/>
      <c r="R13" s="92"/>
    </row>
    <row r="14" spans="1:18" ht="15.75" thickBot="1" x14ac:dyDescent="0.3">
      <c r="A14" s="56"/>
      <c r="B14" s="56"/>
      <c r="C14" s="56"/>
      <c r="D14" s="56"/>
      <c r="E14" s="56" t="s">
        <v>245</v>
      </c>
      <c r="F14" s="69">
        <v>52.1</v>
      </c>
      <c r="G14" s="68"/>
      <c r="H14" s="69">
        <v>52.1</v>
      </c>
      <c r="I14" s="68"/>
      <c r="J14" s="69">
        <f>ROUND((F14-H14),5)</f>
        <v>0</v>
      </c>
      <c r="K14" s="68"/>
      <c r="L14" s="85">
        <f>ROUND(IF(F14=0, IF(H14=0, 0, SIGN(-H14)), IF(H14=0, SIGN(F14), (F14-H14)/ABS(H14))),5)</f>
        <v>0</v>
      </c>
      <c r="N14" s="92" t="s">
        <v>351</v>
      </c>
      <c r="O14" s="92"/>
      <c r="P14" s="92"/>
      <c r="Q14" s="92"/>
      <c r="R14" s="92"/>
    </row>
    <row r="15" spans="1:18" x14ac:dyDescent="0.25">
      <c r="A15" s="56"/>
      <c r="B15" s="56"/>
      <c r="C15" s="56"/>
      <c r="D15" s="56" t="s">
        <v>246</v>
      </c>
      <c r="E15" s="56"/>
      <c r="F15" s="67">
        <f>ROUND(SUM(F13:F14),5)</f>
        <v>52.1</v>
      </c>
      <c r="G15" s="68"/>
      <c r="H15" s="67">
        <f>ROUND(SUM(H13:H14),5)</f>
        <v>52.1</v>
      </c>
      <c r="I15" s="68"/>
      <c r="J15" s="67">
        <f>ROUND((F15-H15),5)</f>
        <v>0</v>
      </c>
      <c r="K15" s="68"/>
      <c r="L15" s="84">
        <f>ROUND(IF(F15=0, IF(H15=0, 0, SIGN(-H15)), IF(H15=0, SIGN(F15), (F15-H15)/ABS(H15))),5)</f>
        <v>0</v>
      </c>
      <c r="N15" s="92" t="s">
        <v>352</v>
      </c>
      <c r="O15" s="92"/>
      <c r="P15" s="92"/>
      <c r="Q15" s="92"/>
      <c r="R15" s="92"/>
    </row>
    <row r="16" spans="1:18" x14ac:dyDescent="0.25">
      <c r="A16" s="56"/>
      <c r="B16" s="56"/>
      <c r="C16" s="56"/>
      <c r="D16" s="56" t="s">
        <v>342</v>
      </c>
      <c r="E16" s="56"/>
      <c r="F16" s="67">
        <v>748.56</v>
      </c>
      <c r="G16" s="68"/>
      <c r="H16" s="67">
        <v>0</v>
      </c>
      <c r="I16" s="68"/>
      <c r="J16" s="67">
        <f>ROUND((F16-H16),5)</f>
        <v>748.56</v>
      </c>
      <c r="K16" s="68"/>
      <c r="L16" s="84">
        <f>ROUND(IF(F16=0, IF(H16=0, 0, SIGN(-H16)), IF(H16=0, SIGN(F16), (F16-H16)/ABS(H16))),5)</f>
        <v>1</v>
      </c>
      <c r="N16" s="92" t="s">
        <v>353</v>
      </c>
      <c r="O16" s="92"/>
      <c r="P16" s="92"/>
      <c r="Q16" s="92"/>
      <c r="R16" s="92"/>
    </row>
    <row r="17" spans="1:28" x14ac:dyDescent="0.25">
      <c r="A17" s="56"/>
      <c r="B17" s="56"/>
      <c r="C17" s="56"/>
      <c r="D17" s="56" t="s">
        <v>247</v>
      </c>
      <c r="E17" s="56"/>
      <c r="F17" s="67"/>
      <c r="G17" s="68"/>
      <c r="H17" s="67"/>
      <c r="I17" s="68"/>
      <c r="J17" s="67"/>
      <c r="K17" s="68"/>
      <c r="L17" s="84"/>
      <c r="N17" s="92" t="s">
        <v>354</v>
      </c>
      <c r="O17" s="92"/>
      <c r="P17" s="92"/>
      <c r="Q17" s="92"/>
      <c r="R17" s="92"/>
    </row>
    <row r="18" spans="1:28" x14ac:dyDescent="0.25">
      <c r="A18" s="56"/>
      <c r="B18" s="56"/>
      <c r="C18" s="56"/>
      <c r="D18" s="56"/>
      <c r="E18" s="56" t="s">
        <v>248</v>
      </c>
      <c r="F18" s="67">
        <v>0</v>
      </c>
      <c r="G18" s="68"/>
      <c r="H18" s="67">
        <v>48806.89</v>
      </c>
      <c r="I18" s="68"/>
      <c r="J18" s="67">
        <f>ROUND((F18-H18),5)</f>
        <v>-48806.89</v>
      </c>
      <c r="K18" s="68"/>
      <c r="L18" s="84">
        <f>ROUND(IF(F18=0, IF(H18=0, 0, SIGN(-H18)), IF(H18=0, SIGN(F18), (F18-H18)/ABS(H18))),5)</f>
        <v>-1</v>
      </c>
    </row>
    <row r="19" spans="1:28" ht="15.75" thickBot="1" x14ac:dyDescent="0.3">
      <c r="A19" s="56"/>
      <c r="B19" s="56"/>
      <c r="C19" s="56"/>
      <c r="D19" s="56"/>
      <c r="E19" s="56" t="s">
        <v>249</v>
      </c>
      <c r="F19" s="70">
        <v>210177.47</v>
      </c>
      <c r="G19" s="68"/>
      <c r="H19" s="70">
        <v>160138.97</v>
      </c>
      <c r="I19" s="68"/>
      <c r="J19" s="70">
        <f>ROUND((F19-H19),5)</f>
        <v>50038.5</v>
      </c>
      <c r="K19" s="68"/>
      <c r="L19" s="86">
        <f>ROUND(IF(F19=0, IF(H19=0, 0, SIGN(-H19)), IF(H19=0, SIGN(F19), (F19-H19)/ABS(H19))),5)</f>
        <v>0.31247000000000003</v>
      </c>
    </row>
    <row r="20" spans="1:28" ht="15.75" thickBot="1" x14ac:dyDescent="0.3">
      <c r="A20" s="56"/>
      <c r="B20" s="56"/>
      <c r="C20" s="56"/>
      <c r="D20" s="56" t="s">
        <v>250</v>
      </c>
      <c r="E20" s="56"/>
      <c r="F20" s="72">
        <f>ROUND(SUM(F17:F19),5)</f>
        <v>210177.47</v>
      </c>
      <c r="G20" s="68"/>
      <c r="H20" s="72">
        <f>ROUND(SUM(H17:H19),5)</f>
        <v>208945.86</v>
      </c>
      <c r="I20" s="68"/>
      <c r="J20" s="72">
        <f>ROUND((F20-H20),5)</f>
        <v>1231.6099999999999</v>
      </c>
      <c r="K20" s="68"/>
      <c r="L20" s="87">
        <f>ROUND(IF(F20=0, IF(H20=0, 0, SIGN(-H20)), IF(H20=0, SIGN(F20), (F20-H20)/ABS(H20))),5)</f>
        <v>5.8900000000000003E-3</v>
      </c>
    </row>
    <row r="21" spans="1:28" ht="15.75" thickBot="1" x14ac:dyDescent="0.3">
      <c r="A21" s="56"/>
      <c r="B21" s="56"/>
      <c r="C21" s="56" t="s">
        <v>251</v>
      </c>
      <c r="D21" s="56"/>
      <c r="E21" s="56"/>
      <c r="F21" s="71">
        <f>ROUND(SUM(F11:F12)+SUM(F15:F16)+F20,5)</f>
        <v>211432.83</v>
      </c>
      <c r="G21" s="68"/>
      <c r="H21" s="71">
        <f>ROUND(SUM(H11:H12)+SUM(H15:H16)+H20,5)</f>
        <v>210211.11</v>
      </c>
      <c r="I21" s="68"/>
      <c r="J21" s="71">
        <f>ROUND((F21-H21),5)</f>
        <v>1221.72</v>
      </c>
      <c r="K21" s="68"/>
      <c r="L21" s="88">
        <f>ROUND(IF(F21=0, IF(H21=0, 0, SIGN(-H21)), IF(H21=0, SIGN(F21), (F21-H21)/ABS(H21))),5)</f>
        <v>5.8100000000000001E-3</v>
      </c>
    </row>
    <row r="22" spans="1:28" x14ac:dyDescent="0.25">
      <c r="A22" s="56"/>
      <c r="B22" s="56" t="s">
        <v>252</v>
      </c>
      <c r="C22" s="56"/>
      <c r="D22" s="56"/>
      <c r="E22" s="56"/>
      <c r="F22" s="67">
        <f>ROUND(F4+F10+F21,5)</f>
        <v>455730.09</v>
      </c>
      <c r="G22" s="68"/>
      <c r="H22" s="67">
        <f>ROUND(H4+H10+H21,5)</f>
        <v>440347.52</v>
      </c>
      <c r="I22" s="68"/>
      <c r="J22" s="67">
        <f>ROUND((F22-H22),5)</f>
        <v>15382.57</v>
      </c>
      <c r="K22" s="68"/>
      <c r="L22" s="84">
        <f>ROUND(IF(F22=0, IF(H22=0, 0, SIGN(-H22)), IF(H22=0, SIGN(F22), (F22-H22)/ABS(H22))),5)</f>
        <v>3.4930000000000003E-2</v>
      </c>
    </row>
    <row r="23" spans="1:28" x14ac:dyDescent="0.25">
      <c r="A23" s="56"/>
      <c r="B23" s="56" t="s">
        <v>253</v>
      </c>
      <c r="C23" s="56"/>
      <c r="D23" s="56"/>
      <c r="E23" s="56"/>
      <c r="F23" s="67"/>
      <c r="G23" s="68"/>
      <c r="H23" s="67"/>
      <c r="I23" s="68"/>
      <c r="J23" s="67"/>
      <c r="K23" s="68"/>
      <c r="L23" s="84"/>
    </row>
    <row r="24" spans="1:28" x14ac:dyDescent="0.25">
      <c r="A24" s="56"/>
      <c r="B24" s="56"/>
      <c r="C24" s="56" t="s">
        <v>254</v>
      </c>
      <c r="D24" s="56"/>
      <c r="E24" s="56"/>
      <c r="F24" s="67"/>
      <c r="G24" s="68"/>
      <c r="H24" s="67"/>
      <c r="I24" s="68"/>
      <c r="J24" s="67"/>
      <c r="K24" s="68"/>
      <c r="L24" s="84"/>
    </row>
    <row r="25" spans="1:28" ht="15.75" thickBot="1" x14ac:dyDescent="0.3">
      <c r="A25" s="56"/>
      <c r="B25" s="56"/>
      <c r="C25" s="56"/>
      <c r="D25" s="56" t="s">
        <v>255</v>
      </c>
      <c r="E25" s="56"/>
      <c r="F25" s="70">
        <v>114690.7</v>
      </c>
      <c r="G25" s="68"/>
      <c r="H25" s="70">
        <v>120080.7</v>
      </c>
      <c r="I25" s="68"/>
      <c r="J25" s="70">
        <f>ROUND((F25-H25),5)</f>
        <v>-5390</v>
      </c>
      <c r="K25" s="68"/>
      <c r="L25" s="86">
        <f>ROUND(IF(F25=0, IF(H25=0, 0, SIGN(-H25)), IF(H25=0, SIGN(F25), (F25-H25)/ABS(H25))),5)</f>
        <v>-4.4889999999999999E-2</v>
      </c>
    </row>
    <row r="26" spans="1:28" ht="15.75" thickBot="1" x14ac:dyDescent="0.3">
      <c r="A26" s="56"/>
      <c r="B26" s="56"/>
      <c r="C26" s="56" t="s">
        <v>256</v>
      </c>
      <c r="D26" s="56"/>
      <c r="E26" s="56"/>
      <c r="F26" s="72">
        <f>ROUND(SUM(F24:F25),5)</f>
        <v>114690.7</v>
      </c>
      <c r="G26" s="68"/>
      <c r="H26" s="72">
        <f>ROUND(SUM(H24:H25),5)</f>
        <v>120080.7</v>
      </c>
      <c r="I26" s="68"/>
      <c r="J26" s="72">
        <f>ROUND((F26-H26),5)</f>
        <v>-5390</v>
      </c>
      <c r="K26" s="68"/>
      <c r="L26" s="87">
        <f>ROUND(IF(F26=0, IF(H26=0, 0, SIGN(-H26)), IF(H26=0, SIGN(F26), (F26-H26)/ABS(H26))),5)</f>
        <v>-4.4889999999999999E-2</v>
      </c>
    </row>
    <row r="27" spans="1:28" s="74" customFormat="1" ht="15.75" thickBot="1" x14ac:dyDescent="0.3">
      <c r="A27" s="56"/>
      <c r="B27" s="56" t="s">
        <v>257</v>
      </c>
      <c r="C27" s="56"/>
      <c r="D27" s="56"/>
      <c r="E27" s="56"/>
      <c r="F27" s="72">
        <f>ROUND(F23+F26,5)</f>
        <v>114690.7</v>
      </c>
      <c r="G27" s="68"/>
      <c r="H27" s="72">
        <f>ROUND(H23+H26,5)</f>
        <v>120080.7</v>
      </c>
      <c r="I27" s="68"/>
      <c r="J27" s="72">
        <f>ROUND((F27-H27),5)</f>
        <v>-5390</v>
      </c>
      <c r="K27" s="68"/>
      <c r="L27" s="87">
        <f>ROUND(IF(F27=0, IF(H27=0, 0, SIGN(-H27)), IF(H27=0, SIGN(F27), (F27-H27)/ABS(H27))),5)</f>
        <v>-4.4889999999999999E-2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</row>
    <row r="28" spans="1:28" s="74" customFormat="1" ht="12" thickBot="1" x14ac:dyDescent="0.25">
      <c r="A28" s="56" t="s">
        <v>258</v>
      </c>
      <c r="B28" s="56"/>
      <c r="C28" s="56"/>
      <c r="D28" s="56"/>
      <c r="E28" s="56"/>
      <c r="F28" s="73">
        <f>ROUND(F3+F22+F27,5)</f>
        <v>570420.79</v>
      </c>
      <c r="G28" s="56"/>
      <c r="H28" s="73">
        <f>ROUND(H3+H22+H27,5)</f>
        <v>560428.22</v>
      </c>
      <c r="I28" s="56"/>
      <c r="J28" s="73">
        <f>ROUND((F28-H28),5)</f>
        <v>9992.57</v>
      </c>
      <c r="K28" s="56"/>
      <c r="L28" s="89">
        <f>ROUND(IF(F28=0, IF(H28=0, 0, SIGN(-H28)), IF(H28=0, SIGN(F28), (F28-H28)/ABS(H28))),5)</f>
        <v>1.7829999999999999E-2</v>
      </c>
    </row>
    <row r="29" spans="1:28" ht="15.75" thickTop="1" x14ac:dyDescent="0.25">
      <c r="A29" s="56" t="s">
        <v>259</v>
      </c>
      <c r="B29" s="56"/>
      <c r="C29" s="56"/>
      <c r="D29" s="56"/>
      <c r="E29" s="56"/>
      <c r="F29" s="67"/>
      <c r="G29" s="68"/>
      <c r="H29" s="67"/>
      <c r="I29" s="68"/>
      <c r="J29" s="67"/>
      <c r="K29" s="68"/>
      <c r="L29" s="84"/>
    </row>
    <row r="30" spans="1:28" x14ac:dyDescent="0.25">
      <c r="A30" s="56"/>
      <c r="B30" s="56" t="s">
        <v>260</v>
      </c>
      <c r="C30" s="56"/>
      <c r="D30" s="56"/>
      <c r="E30" s="56"/>
      <c r="F30" s="67"/>
      <c r="G30" s="68"/>
      <c r="H30" s="67"/>
      <c r="I30" s="68"/>
      <c r="J30" s="67"/>
      <c r="K30" s="68"/>
      <c r="L30" s="84"/>
    </row>
    <row r="31" spans="1:28" x14ac:dyDescent="0.25">
      <c r="A31" s="56"/>
      <c r="B31" s="56"/>
      <c r="C31" s="56" t="s">
        <v>261</v>
      </c>
      <c r="D31" s="56"/>
      <c r="E31" s="56"/>
      <c r="F31" s="67"/>
      <c r="G31" s="68"/>
      <c r="H31" s="67"/>
      <c r="I31" s="68"/>
      <c r="J31" s="67"/>
      <c r="K31" s="68"/>
      <c r="L31" s="84"/>
    </row>
    <row r="32" spans="1:28" x14ac:dyDescent="0.25">
      <c r="A32" s="56"/>
      <c r="B32" s="56"/>
      <c r="C32" s="56"/>
      <c r="D32" s="56" t="s">
        <v>262</v>
      </c>
      <c r="E32" s="56"/>
      <c r="F32" s="67"/>
      <c r="G32" s="68"/>
      <c r="H32" s="67"/>
      <c r="I32" s="68"/>
      <c r="J32" s="67"/>
      <c r="K32" s="68"/>
      <c r="L32" s="84"/>
    </row>
    <row r="33" spans="1:12" ht="15.75" thickBot="1" x14ac:dyDescent="0.3">
      <c r="A33" s="56"/>
      <c r="B33" s="56"/>
      <c r="C33" s="56"/>
      <c r="D33" s="56"/>
      <c r="E33" s="56" t="s">
        <v>263</v>
      </c>
      <c r="F33" s="69">
        <v>0</v>
      </c>
      <c r="G33" s="68"/>
      <c r="H33" s="69">
        <v>517.07000000000005</v>
      </c>
      <c r="I33" s="68"/>
      <c r="J33" s="69">
        <f>ROUND((F33-H33),5)</f>
        <v>-517.07000000000005</v>
      </c>
      <c r="K33" s="68"/>
      <c r="L33" s="85">
        <f>ROUND(IF(F33=0, IF(H33=0, 0, SIGN(-H33)), IF(H33=0, SIGN(F33), (F33-H33)/ABS(H33))),5)</f>
        <v>-1</v>
      </c>
    </row>
    <row r="34" spans="1:12" x14ac:dyDescent="0.25">
      <c r="A34" s="56"/>
      <c r="B34" s="56"/>
      <c r="C34" s="56"/>
      <c r="D34" s="56" t="s">
        <v>264</v>
      </c>
      <c r="E34" s="56"/>
      <c r="F34" s="67">
        <f>ROUND(SUM(F32:F33),5)</f>
        <v>0</v>
      </c>
      <c r="G34" s="68"/>
      <c r="H34" s="67">
        <f>ROUND(SUM(H32:H33),5)</f>
        <v>517.07000000000005</v>
      </c>
      <c r="I34" s="68"/>
      <c r="J34" s="67">
        <f>ROUND((F34-H34),5)</f>
        <v>-517.07000000000005</v>
      </c>
      <c r="K34" s="68"/>
      <c r="L34" s="84">
        <f>ROUND(IF(F34=0, IF(H34=0, 0, SIGN(-H34)), IF(H34=0, SIGN(F34), (F34-H34)/ABS(H34))),5)</f>
        <v>-1</v>
      </c>
    </row>
    <row r="35" spans="1:12" x14ac:dyDescent="0.25">
      <c r="A35" s="56"/>
      <c r="B35" s="56"/>
      <c r="C35" s="56"/>
      <c r="D35" s="56" t="s">
        <v>265</v>
      </c>
      <c r="E35" s="56"/>
      <c r="F35" s="67"/>
      <c r="G35" s="68"/>
      <c r="H35" s="67"/>
      <c r="I35" s="68"/>
      <c r="J35" s="67"/>
      <c r="K35" s="68"/>
      <c r="L35" s="84"/>
    </row>
    <row r="36" spans="1:12" x14ac:dyDescent="0.25">
      <c r="A36" s="56"/>
      <c r="B36" s="56"/>
      <c r="C36" s="56"/>
      <c r="D36" s="56"/>
      <c r="E36" s="56" t="s">
        <v>266</v>
      </c>
      <c r="F36" s="67">
        <v>2599.83</v>
      </c>
      <c r="G36" s="68"/>
      <c r="H36" s="67">
        <v>2694.11</v>
      </c>
      <c r="I36" s="68"/>
      <c r="J36" s="67">
        <f>ROUND((F36-H36),5)</f>
        <v>-94.28</v>
      </c>
      <c r="K36" s="68"/>
      <c r="L36" s="84">
        <f>ROUND(IF(F36=0, IF(H36=0, 0, SIGN(-H36)), IF(H36=0, SIGN(F36), (F36-H36)/ABS(H36))),5)</f>
        <v>-3.499E-2</v>
      </c>
    </row>
    <row r="37" spans="1:12" ht="15.75" thickBot="1" x14ac:dyDescent="0.3">
      <c r="A37" s="56"/>
      <c r="B37" s="56"/>
      <c r="C37" s="56"/>
      <c r="D37" s="56"/>
      <c r="E37" s="56" t="s">
        <v>267</v>
      </c>
      <c r="F37" s="70">
        <v>3333.74</v>
      </c>
      <c r="G37" s="68"/>
      <c r="H37" s="70">
        <v>3658.63</v>
      </c>
      <c r="I37" s="68"/>
      <c r="J37" s="70">
        <f>ROUND((F37-H37),5)</f>
        <v>-324.89</v>
      </c>
      <c r="K37" s="68"/>
      <c r="L37" s="86">
        <f>ROUND(IF(F37=0, IF(H37=0, 0, SIGN(-H37)), IF(H37=0, SIGN(F37), (F37-H37)/ABS(H37))),5)</f>
        <v>-8.8800000000000004E-2</v>
      </c>
    </row>
    <row r="38" spans="1:12" ht="15.75" thickBot="1" x14ac:dyDescent="0.3">
      <c r="A38" s="56"/>
      <c r="B38" s="56"/>
      <c r="C38" s="56"/>
      <c r="D38" s="56" t="s">
        <v>268</v>
      </c>
      <c r="E38" s="56"/>
      <c r="F38" s="71">
        <f>ROUND(SUM(F35:F37),5)</f>
        <v>5933.57</v>
      </c>
      <c r="G38" s="68"/>
      <c r="H38" s="71">
        <f>ROUND(SUM(H35:H37),5)</f>
        <v>6352.74</v>
      </c>
      <c r="I38" s="68"/>
      <c r="J38" s="71">
        <f>ROUND((F38-H38),5)</f>
        <v>-419.17</v>
      </c>
      <c r="K38" s="68"/>
      <c r="L38" s="88">
        <f>ROUND(IF(F38=0, IF(H38=0, 0, SIGN(-H38)), IF(H38=0, SIGN(F38), (F38-H38)/ABS(H38))),5)</f>
        <v>-6.5979999999999997E-2</v>
      </c>
    </row>
    <row r="39" spans="1:12" x14ac:dyDescent="0.25">
      <c r="A39" s="56"/>
      <c r="B39" s="56"/>
      <c r="C39" s="56" t="s">
        <v>269</v>
      </c>
      <c r="D39" s="56"/>
      <c r="E39" s="56"/>
      <c r="F39" s="67">
        <f>ROUND(F31+F34+F38,5)</f>
        <v>5933.57</v>
      </c>
      <c r="G39" s="68"/>
      <c r="H39" s="67">
        <f>ROUND(H31+H34+H38,5)</f>
        <v>6869.81</v>
      </c>
      <c r="I39" s="68"/>
      <c r="J39" s="67">
        <f>ROUND((F39-H39),5)</f>
        <v>-936.24</v>
      </c>
      <c r="K39" s="68"/>
      <c r="L39" s="84">
        <f>ROUND(IF(F39=0, IF(H39=0, 0, SIGN(-H39)), IF(H39=0, SIGN(F39), (F39-H39)/ABS(H39))),5)</f>
        <v>-0.13628000000000001</v>
      </c>
    </row>
    <row r="40" spans="1:12" x14ac:dyDescent="0.25">
      <c r="A40" s="56"/>
      <c r="B40" s="56"/>
      <c r="C40" s="56" t="s">
        <v>270</v>
      </c>
      <c r="D40" s="56"/>
      <c r="E40" s="56"/>
      <c r="F40" s="67"/>
      <c r="G40" s="68"/>
      <c r="H40" s="67"/>
      <c r="I40" s="68"/>
      <c r="J40" s="67"/>
      <c r="K40" s="68"/>
      <c r="L40" s="84"/>
    </row>
    <row r="41" spans="1:12" x14ac:dyDescent="0.25">
      <c r="A41" s="56"/>
      <c r="B41" s="56"/>
      <c r="C41" s="56"/>
      <c r="D41" s="56" t="s">
        <v>271</v>
      </c>
      <c r="E41" s="56"/>
      <c r="F41" s="67"/>
      <c r="G41" s="68"/>
      <c r="H41" s="67"/>
      <c r="I41" s="68"/>
      <c r="J41" s="67"/>
      <c r="K41" s="68"/>
      <c r="L41" s="84"/>
    </row>
    <row r="42" spans="1:12" x14ac:dyDescent="0.25">
      <c r="A42" s="56"/>
      <c r="B42" s="56"/>
      <c r="C42" s="56"/>
      <c r="D42" s="56"/>
      <c r="E42" s="56" t="s">
        <v>272</v>
      </c>
      <c r="F42" s="67">
        <v>1291.6500000000001</v>
      </c>
      <c r="G42" s="68"/>
      <c r="H42" s="67">
        <v>1336.65</v>
      </c>
      <c r="I42" s="68"/>
      <c r="J42" s="67">
        <f t="shared" ref="J42:J52" si="0">ROUND((F42-H42),5)</f>
        <v>-45</v>
      </c>
      <c r="K42" s="68"/>
      <c r="L42" s="84">
        <f t="shared" ref="L42:L52" si="1">ROUND(IF(F42=0, IF(H42=0, 0, SIGN(-H42)), IF(H42=0, SIGN(F42), (F42-H42)/ABS(H42))),5)</f>
        <v>-3.3669999999999999E-2</v>
      </c>
    </row>
    <row r="43" spans="1:12" x14ac:dyDescent="0.25">
      <c r="A43" s="56"/>
      <c r="B43" s="56"/>
      <c r="C43" s="56"/>
      <c r="D43" s="56"/>
      <c r="E43" s="56" t="s">
        <v>273</v>
      </c>
      <c r="F43" s="67">
        <v>1905.15</v>
      </c>
      <c r="G43" s="68"/>
      <c r="H43" s="67">
        <v>1905.15</v>
      </c>
      <c r="I43" s="68"/>
      <c r="J43" s="67">
        <f t="shared" si="0"/>
        <v>0</v>
      </c>
      <c r="K43" s="68"/>
      <c r="L43" s="84">
        <f t="shared" si="1"/>
        <v>0</v>
      </c>
    </row>
    <row r="44" spans="1:12" x14ac:dyDescent="0.25">
      <c r="A44" s="56"/>
      <c r="B44" s="56"/>
      <c r="C44" s="56"/>
      <c r="D44" s="56"/>
      <c r="E44" s="56" t="s">
        <v>274</v>
      </c>
      <c r="F44" s="67">
        <v>0</v>
      </c>
      <c r="G44" s="68"/>
      <c r="H44" s="67">
        <v>619.57000000000005</v>
      </c>
      <c r="I44" s="68"/>
      <c r="J44" s="67">
        <f t="shared" si="0"/>
        <v>-619.57000000000005</v>
      </c>
      <c r="K44" s="68"/>
      <c r="L44" s="84">
        <f t="shared" si="1"/>
        <v>-1</v>
      </c>
    </row>
    <row r="45" spans="1:12" x14ac:dyDescent="0.25">
      <c r="A45" s="56"/>
      <c r="B45" s="56"/>
      <c r="C45" s="56"/>
      <c r="D45" s="56"/>
      <c r="E45" s="56" t="s">
        <v>275</v>
      </c>
      <c r="F45" s="67">
        <v>0</v>
      </c>
      <c r="G45" s="68"/>
      <c r="H45" s="67">
        <v>134.02000000000001</v>
      </c>
      <c r="I45" s="68"/>
      <c r="J45" s="67">
        <f t="shared" si="0"/>
        <v>-134.02000000000001</v>
      </c>
      <c r="K45" s="68"/>
      <c r="L45" s="84">
        <f t="shared" si="1"/>
        <v>-1</v>
      </c>
    </row>
    <row r="46" spans="1:12" x14ac:dyDescent="0.25">
      <c r="A46" s="56"/>
      <c r="B46" s="56"/>
      <c r="C46" s="56"/>
      <c r="D46" s="56"/>
      <c r="E46" s="56" t="s">
        <v>276</v>
      </c>
      <c r="F46" s="67">
        <v>160</v>
      </c>
      <c r="G46" s="68"/>
      <c r="H46" s="67">
        <v>160</v>
      </c>
      <c r="I46" s="68"/>
      <c r="J46" s="67">
        <f t="shared" si="0"/>
        <v>0</v>
      </c>
      <c r="K46" s="68"/>
      <c r="L46" s="84">
        <f t="shared" si="1"/>
        <v>0</v>
      </c>
    </row>
    <row r="47" spans="1:12" x14ac:dyDescent="0.25">
      <c r="A47" s="56"/>
      <c r="B47" s="56"/>
      <c r="C47" s="56"/>
      <c r="D47" s="56"/>
      <c r="E47" s="56" t="s">
        <v>277</v>
      </c>
      <c r="F47" s="67">
        <v>775.92</v>
      </c>
      <c r="G47" s="68"/>
      <c r="H47" s="67">
        <v>1299.93</v>
      </c>
      <c r="I47" s="68"/>
      <c r="J47" s="67">
        <f t="shared" si="0"/>
        <v>-524.01</v>
      </c>
      <c r="K47" s="68"/>
      <c r="L47" s="84">
        <f t="shared" si="1"/>
        <v>-0.40311000000000002</v>
      </c>
    </row>
    <row r="48" spans="1:12" x14ac:dyDescent="0.25">
      <c r="A48" s="56"/>
      <c r="B48" s="56"/>
      <c r="C48" s="56"/>
      <c r="D48" s="56"/>
      <c r="E48" s="56" t="s">
        <v>278</v>
      </c>
      <c r="F48" s="67">
        <v>741.06</v>
      </c>
      <c r="G48" s="68"/>
      <c r="H48" s="67">
        <v>484.56</v>
      </c>
      <c r="I48" s="68"/>
      <c r="J48" s="67">
        <f t="shared" si="0"/>
        <v>256.5</v>
      </c>
      <c r="K48" s="68"/>
      <c r="L48" s="84">
        <f t="shared" si="1"/>
        <v>0.52934999999999999</v>
      </c>
    </row>
    <row r="49" spans="1:28" ht="15.75" thickBot="1" x14ac:dyDescent="0.3">
      <c r="A49" s="56"/>
      <c r="B49" s="56"/>
      <c r="C49" s="56"/>
      <c r="D49" s="56"/>
      <c r="E49" s="56" t="s">
        <v>279</v>
      </c>
      <c r="F49" s="70">
        <v>0</v>
      </c>
      <c r="G49" s="68"/>
      <c r="H49" s="70">
        <v>1088.72</v>
      </c>
      <c r="I49" s="68"/>
      <c r="J49" s="70">
        <f t="shared" si="0"/>
        <v>-1088.72</v>
      </c>
      <c r="K49" s="68"/>
      <c r="L49" s="86">
        <f t="shared" si="1"/>
        <v>-1</v>
      </c>
    </row>
    <row r="50" spans="1:28" ht="15.75" thickBot="1" x14ac:dyDescent="0.3">
      <c r="A50" s="56"/>
      <c r="B50" s="56"/>
      <c r="C50" s="56"/>
      <c r="D50" s="56" t="s">
        <v>280</v>
      </c>
      <c r="E50" s="56"/>
      <c r="F50" s="72">
        <f>ROUND(SUM(F41:F49),5)</f>
        <v>4873.78</v>
      </c>
      <c r="G50" s="68"/>
      <c r="H50" s="72">
        <f>ROUND(SUM(H41:H49),5)</f>
        <v>7028.6</v>
      </c>
      <c r="I50" s="68"/>
      <c r="J50" s="72">
        <f t="shared" si="0"/>
        <v>-2154.8200000000002</v>
      </c>
      <c r="K50" s="68"/>
      <c r="L50" s="87">
        <f t="shared" si="1"/>
        <v>-0.30658000000000002</v>
      </c>
    </row>
    <row r="51" spans="1:28" ht="15.75" thickBot="1" x14ac:dyDescent="0.3">
      <c r="A51" s="56"/>
      <c r="B51" s="56"/>
      <c r="C51" s="56" t="s">
        <v>281</v>
      </c>
      <c r="D51" s="56"/>
      <c r="E51" s="56"/>
      <c r="F51" s="71">
        <f>ROUND(F40+F50,5)</f>
        <v>4873.78</v>
      </c>
      <c r="G51" s="68"/>
      <c r="H51" s="71">
        <f>ROUND(H40+H50,5)</f>
        <v>7028.6</v>
      </c>
      <c r="I51" s="68"/>
      <c r="J51" s="71">
        <f t="shared" si="0"/>
        <v>-2154.8200000000002</v>
      </c>
      <c r="K51" s="68"/>
      <c r="L51" s="88">
        <f t="shared" si="1"/>
        <v>-0.30658000000000002</v>
      </c>
    </row>
    <row r="52" spans="1:28" x14ac:dyDescent="0.25">
      <c r="A52" s="56"/>
      <c r="B52" s="56" t="s">
        <v>282</v>
      </c>
      <c r="C52" s="56"/>
      <c r="D52" s="56"/>
      <c r="E52" s="56"/>
      <c r="F52" s="67">
        <f>ROUND(F30+F39+F51,5)</f>
        <v>10807.35</v>
      </c>
      <c r="G52" s="68"/>
      <c r="H52" s="67">
        <f>ROUND(H30+H39+H51,5)</f>
        <v>13898.41</v>
      </c>
      <c r="I52" s="68"/>
      <c r="J52" s="67">
        <f t="shared" si="0"/>
        <v>-3091.06</v>
      </c>
      <c r="K52" s="68"/>
      <c r="L52" s="84">
        <f t="shared" si="1"/>
        <v>-0.22239999999999999</v>
      </c>
    </row>
    <row r="53" spans="1:28" s="92" customFormat="1" x14ac:dyDescent="0.25">
      <c r="A53" s="56"/>
      <c r="B53" s="56" t="s">
        <v>283</v>
      </c>
      <c r="C53" s="56"/>
      <c r="D53" s="56"/>
      <c r="E53" s="56"/>
      <c r="F53" s="67"/>
      <c r="G53" s="68"/>
      <c r="H53" s="67"/>
      <c r="I53" s="68"/>
      <c r="J53" s="67"/>
      <c r="K53" s="68"/>
      <c r="L53" s="84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1:28" s="92" customFormat="1" x14ac:dyDescent="0.25">
      <c r="A54" s="56"/>
      <c r="B54" s="56"/>
      <c r="C54" s="56"/>
      <c r="D54" s="56"/>
      <c r="E54" s="56" t="s">
        <v>343</v>
      </c>
      <c r="F54" s="67">
        <f>F55+F56+F65</f>
        <v>341351.1</v>
      </c>
      <c r="G54" s="68"/>
      <c r="H54" s="67"/>
      <c r="I54" s="68"/>
      <c r="J54" s="67"/>
      <c r="K54" s="68"/>
      <c r="L54" s="84"/>
    </row>
    <row r="55" spans="1:28" s="92" customFormat="1" hidden="1" x14ac:dyDescent="0.25">
      <c r="A55" s="56"/>
      <c r="B55" s="56"/>
      <c r="C55" s="56" t="s">
        <v>284</v>
      </c>
      <c r="D55" s="56"/>
      <c r="E55" s="56"/>
      <c r="F55" s="67">
        <v>107718.2</v>
      </c>
      <c r="G55" s="68"/>
      <c r="H55" s="67">
        <v>17626.38</v>
      </c>
      <c r="I55" s="68"/>
      <c r="J55" s="67">
        <f>ROUND((F55-H55),5)</f>
        <v>90091.82</v>
      </c>
      <c r="K55" s="68"/>
      <c r="L55" s="84">
        <f>ROUND(IF(F55=0, IF(H55=0, 0, SIGN(-H55)), IF(H55=0, SIGN(F55), (F55-H55)/ABS(H55))),5)</f>
        <v>5.1111899999999997</v>
      </c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</row>
    <row r="56" spans="1:28" hidden="1" x14ac:dyDescent="0.25">
      <c r="A56" s="56"/>
      <c r="B56" s="56"/>
      <c r="C56" s="56" t="s">
        <v>285</v>
      </c>
      <c r="D56" s="56"/>
      <c r="E56" s="56"/>
      <c r="F56" s="67">
        <v>255803.15</v>
      </c>
      <c r="G56" s="68"/>
      <c r="H56" s="67">
        <v>146558.41</v>
      </c>
      <c r="I56" s="68"/>
      <c r="J56" s="67">
        <f>ROUND((F56-H56),5)</f>
        <v>109244.74</v>
      </c>
      <c r="K56" s="68"/>
      <c r="L56" s="84">
        <f>ROUND(IF(F56=0, IF(H56=0, 0, SIGN(-H56)), IF(H56=0, SIGN(F56), (F56-H56)/ABS(H56))),5)</f>
        <v>0.74539999999999995</v>
      </c>
    </row>
    <row r="57" spans="1:28" s="92" customFormat="1" x14ac:dyDescent="0.25">
      <c r="A57" s="56"/>
      <c r="B57" s="56"/>
      <c r="C57" s="56" t="s">
        <v>286</v>
      </c>
      <c r="D57" s="56"/>
      <c r="E57" s="56"/>
      <c r="F57" s="67"/>
      <c r="G57" s="68"/>
      <c r="H57" s="67"/>
      <c r="I57" s="68"/>
      <c r="J57" s="67"/>
      <c r="K57" s="68"/>
      <c r="L57" s="84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</row>
    <row r="58" spans="1:28" x14ac:dyDescent="0.25">
      <c r="A58" s="56"/>
      <c r="B58" s="56"/>
      <c r="C58" s="56"/>
      <c r="D58" s="56" t="s">
        <v>287</v>
      </c>
      <c r="E58" s="56"/>
      <c r="F58" s="67">
        <v>573.64</v>
      </c>
      <c r="G58" s="68"/>
      <c r="H58" s="67">
        <v>573.64</v>
      </c>
      <c r="I58" s="68"/>
      <c r="J58" s="67">
        <f t="shared" ref="J58:J67" si="2">ROUND((F58-H58),5)</f>
        <v>0</v>
      </c>
      <c r="K58" s="68"/>
      <c r="L58" s="84">
        <f t="shared" ref="L58:L67" si="3">ROUND(IF(F58=0, IF(H58=0, 0, SIGN(-H58)), IF(H58=0, SIGN(F58), (F58-H58)/ABS(H58))),5)</f>
        <v>0</v>
      </c>
    </row>
    <row r="59" spans="1:28" ht="15.75" thickBot="1" x14ac:dyDescent="0.3">
      <c r="A59" s="56"/>
      <c r="B59" s="56"/>
      <c r="C59" s="56"/>
      <c r="D59" s="56" t="s">
        <v>288</v>
      </c>
      <c r="E59" s="56"/>
      <c r="F59" s="69">
        <v>150</v>
      </c>
      <c r="G59" s="68"/>
      <c r="H59" s="69">
        <v>100</v>
      </c>
      <c r="I59" s="68"/>
      <c r="J59" s="69">
        <f t="shared" si="2"/>
        <v>50</v>
      </c>
      <c r="K59" s="68"/>
      <c r="L59" s="85">
        <f t="shared" si="3"/>
        <v>0.5</v>
      </c>
    </row>
    <row r="60" spans="1:28" x14ac:dyDescent="0.25">
      <c r="A60" s="56"/>
      <c r="B60" s="56"/>
      <c r="C60" s="56" t="s">
        <v>289</v>
      </c>
      <c r="D60" s="56"/>
      <c r="E60" s="56"/>
      <c r="F60" s="67">
        <f>ROUND(SUM(F57:F59),5)</f>
        <v>723.64</v>
      </c>
      <c r="G60" s="68"/>
      <c r="H60" s="67">
        <f>ROUND(SUM(H57:H59),5)</f>
        <v>673.64</v>
      </c>
      <c r="I60" s="68"/>
      <c r="J60" s="67">
        <f t="shared" si="2"/>
        <v>50</v>
      </c>
      <c r="K60" s="68"/>
      <c r="L60" s="84">
        <f t="shared" si="3"/>
        <v>7.4219999999999994E-2</v>
      </c>
    </row>
    <row r="61" spans="1:28" x14ac:dyDescent="0.25">
      <c r="A61" s="56"/>
      <c r="B61" s="56"/>
      <c r="C61" s="56" t="s">
        <v>290</v>
      </c>
      <c r="D61" s="56"/>
      <c r="E61" s="56"/>
      <c r="F61" s="67">
        <v>42848</v>
      </c>
      <c r="G61" s="68"/>
      <c r="H61" s="67">
        <v>54315</v>
      </c>
      <c r="I61" s="68"/>
      <c r="J61" s="67">
        <f t="shared" si="2"/>
        <v>-11467</v>
      </c>
      <c r="K61" s="68"/>
      <c r="L61" s="84">
        <f t="shared" si="3"/>
        <v>-0.21112</v>
      </c>
    </row>
    <row r="62" spans="1:28" x14ac:dyDescent="0.25">
      <c r="A62" s="56"/>
      <c r="B62" s="56"/>
      <c r="C62" s="56" t="s">
        <v>291</v>
      </c>
      <c r="D62" s="56"/>
      <c r="E62" s="56"/>
      <c r="F62" s="67">
        <v>0</v>
      </c>
      <c r="G62" s="68"/>
      <c r="H62" s="67">
        <v>43630.85</v>
      </c>
      <c r="I62" s="68"/>
      <c r="J62" s="67">
        <f t="shared" si="2"/>
        <v>-43630.85</v>
      </c>
      <c r="K62" s="68"/>
      <c r="L62" s="84">
        <f t="shared" si="3"/>
        <v>-1</v>
      </c>
    </row>
    <row r="63" spans="1:28" x14ac:dyDescent="0.25">
      <c r="A63" s="56"/>
      <c r="B63" s="56"/>
      <c r="C63" s="56" t="s">
        <v>292</v>
      </c>
      <c r="D63" s="56"/>
      <c r="E63" s="56"/>
      <c r="F63" s="67">
        <v>60000</v>
      </c>
      <c r="G63" s="68"/>
      <c r="H63" s="67">
        <v>108806.89</v>
      </c>
      <c r="I63" s="68"/>
      <c r="J63" s="67">
        <f t="shared" si="2"/>
        <v>-48806.89</v>
      </c>
      <c r="K63" s="68"/>
      <c r="L63" s="84">
        <f t="shared" si="3"/>
        <v>-0.44856000000000001</v>
      </c>
    </row>
    <row r="64" spans="1:28" x14ac:dyDescent="0.25">
      <c r="A64" s="56"/>
      <c r="B64" s="56"/>
      <c r="C64" s="56" t="s">
        <v>293</v>
      </c>
      <c r="D64" s="56"/>
      <c r="E64" s="56"/>
      <c r="F64" s="67">
        <v>114690.7</v>
      </c>
      <c r="G64" s="68"/>
      <c r="H64" s="67">
        <v>120080.7</v>
      </c>
      <c r="I64" s="68"/>
      <c r="J64" s="67">
        <f t="shared" si="2"/>
        <v>-5390</v>
      </c>
      <c r="K64" s="68"/>
      <c r="L64" s="84">
        <f t="shared" si="3"/>
        <v>-4.4889999999999999E-2</v>
      </c>
    </row>
    <row r="65" spans="1:28" ht="15.75" thickBot="1" x14ac:dyDescent="0.3">
      <c r="A65" s="56"/>
      <c r="B65" s="56"/>
      <c r="C65" s="56" t="s">
        <v>70</v>
      </c>
      <c r="D65" s="56"/>
      <c r="E65" s="56"/>
      <c r="F65" s="70">
        <v>-22170.25</v>
      </c>
      <c r="G65" s="68"/>
      <c r="H65" s="70">
        <v>54837.94</v>
      </c>
      <c r="I65" s="68"/>
      <c r="J65" s="70">
        <f t="shared" si="2"/>
        <v>-77008.19</v>
      </c>
      <c r="K65" s="68"/>
      <c r="L65" s="86">
        <f t="shared" si="3"/>
        <v>-1.40429</v>
      </c>
    </row>
    <row r="66" spans="1:28" ht="15.75" thickBot="1" x14ac:dyDescent="0.3">
      <c r="A66" s="56"/>
      <c r="B66" s="56" t="s">
        <v>294</v>
      </c>
      <c r="C66" s="56"/>
      <c r="D66" s="56"/>
      <c r="E66" s="56"/>
      <c r="F66" s="72">
        <f>ROUND(SUM(F53:F54)+SUM(F60:F64),5)</f>
        <v>559613.43999999994</v>
      </c>
      <c r="G66" s="68"/>
      <c r="H66" s="72">
        <f>ROUND(SUM(H53:H56)+SUM(H60:H65),5)</f>
        <v>546529.81000000006</v>
      </c>
      <c r="I66" s="68"/>
      <c r="J66" s="72">
        <f t="shared" si="2"/>
        <v>13083.63</v>
      </c>
      <c r="K66" s="68"/>
      <c r="L66" s="87">
        <f t="shared" si="3"/>
        <v>2.3939999999999999E-2</v>
      </c>
    </row>
    <row r="67" spans="1:28" s="74" customFormat="1" ht="12" thickBot="1" x14ac:dyDescent="0.25">
      <c r="A67" s="56" t="s">
        <v>295</v>
      </c>
      <c r="B67" s="56"/>
      <c r="C67" s="56"/>
      <c r="D67" s="56"/>
      <c r="E67" s="56"/>
      <c r="F67" s="73">
        <f>ROUND(F29+F52+F66,5)</f>
        <v>570420.79</v>
      </c>
      <c r="G67" s="56"/>
      <c r="H67" s="73">
        <f>ROUND(H29+H52+H66,5)</f>
        <v>560428.22</v>
      </c>
      <c r="I67" s="56"/>
      <c r="J67" s="73">
        <f t="shared" si="2"/>
        <v>9992.57</v>
      </c>
      <c r="K67" s="56"/>
      <c r="L67" s="89">
        <f t="shared" si="3"/>
        <v>1.7829999999999999E-2</v>
      </c>
    </row>
    <row r="68" spans="1:28" s="74" customFormat="1" ht="15.75" thickTop="1" x14ac:dyDescent="0.25">
      <c r="A68" s="78"/>
      <c r="B68" s="78"/>
      <c r="C68" s="78"/>
      <c r="D68" s="78"/>
      <c r="E68" s="78"/>
      <c r="F68" s="79"/>
      <c r="G68" s="79"/>
      <c r="H68" s="79"/>
      <c r="I68" s="79"/>
      <c r="J68" s="79"/>
      <c r="K68" s="79"/>
      <c r="L68" s="79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</row>
    <row r="70" spans="1:28" s="74" customFormat="1" x14ac:dyDescent="0.25">
      <c r="A70" s="78"/>
      <c r="B70" s="78"/>
      <c r="C70" s="78"/>
      <c r="D70" s="78"/>
      <c r="E70" s="78"/>
      <c r="F70" s="79"/>
      <c r="G70" s="79"/>
      <c r="H70" s="79"/>
      <c r="I70" s="79"/>
      <c r="J70" s="79"/>
      <c r="K70" s="79"/>
      <c r="L70" s="79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</row>
    <row r="71" spans="1:28" s="74" customFormat="1" x14ac:dyDescent="0.25">
      <c r="A71" s="78"/>
      <c r="B71" s="78"/>
      <c r="C71" s="78"/>
      <c r="D71" s="78"/>
      <c r="E71" s="78"/>
      <c r="F71" s="79"/>
      <c r="G71" s="79"/>
      <c r="H71" s="79"/>
      <c r="I71" s="79"/>
      <c r="J71" s="79"/>
      <c r="K71" s="79"/>
      <c r="L71" s="79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</row>
    <row r="72" spans="1:28" s="74" customFormat="1" x14ac:dyDescent="0.25">
      <c r="A72" s="78"/>
      <c r="B72" s="78"/>
      <c r="C72" s="78"/>
      <c r="D72" s="78"/>
      <c r="E72" s="78"/>
      <c r="F72" s="79"/>
      <c r="G72" s="79"/>
      <c r="H72" s="79"/>
      <c r="I72" s="79"/>
      <c r="J72" s="79"/>
      <c r="K72" s="79"/>
      <c r="L72" s="79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</row>
  </sheetData>
  <pageMargins left="0.25" right="0.25" top="0.75" bottom="0.75" header="0.1" footer="0.3"/>
  <pageSetup orientation="landscape" horizontalDpi="4294967293" verticalDpi="0" r:id="rId1"/>
  <headerFooter>
    <oddHeader>&amp;L&amp;"Arial,Bold"&amp;8 9:39 PM
&amp;"Arial,Bold"&amp;8 01/05/21
&amp;"Arial,Bold"&amp;8 Accrual Basis&amp;C&amp;"Arial,Bold"&amp;12 League of Women Voters of Oregon (C3)
&amp;"Arial,Bold"&amp;14 Statement of Financial Position
&amp;"Arial,Bold"&amp;10 As of January 5,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4111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4111" r:id="rId4" name="FILTER"/>
      </mc:Fallback>
    </mc:AlternateContent>
    <mc:AlternateContent xmlns:mc="http://schemas.openxmlformats.org/markup-compatibility/2006">
      <mc:Choice Requires="x14">
        <control shapeId="4112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4112" r:id="rId6" name="HEAD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0E4E7-0C01-4250-821A-D329EA973876}">
  <dimension ref="B1:N135"/>
  <sheetViews>
    <sheetView workbookViewId="0">
      <pane ySplit="4" topLeftCell="A5" activePane="bottomLeft" state="frozen"/>
      <selection pane="bottomLeft" activeCell="F122" sqref="F122"/>
    </sheetView>
  </sheetViews>
  <sheetFormatPr defaultColWidth="8.85546875" defaultRowHeight="15" x14ac:dyDescent="0.25"/>
  <cols>
    <col min="1" max="1" width="1.7109375" customWidth="1"/>
    <col min="3" max="3" width="43.42578125" customWidth="1"/>
    <col min="4" max="4" width="13.85546875" style="51" customWidth="1"/>
    <col min="5" max="5" width="1.85546875" customWidth="1"/>
    <col min="6" max="6" width="12.42578125" style="51" customWidth="1"/>
    <col min="7" max="7" width="1.7109375" customWidth="1"/>
    <col min="8" max="8" width="8.42578125" style="52" customWidth="1"/>
    <col min="11" max="12" width="8.85546875" customWidth="1"/>
  </cols>
  <sheetData>
    <row r="1" spans="2:14" x14ac:dyDescent="0.25">
      <c r="D1" s="50"/>
    </row>
    <row r="2" spans="2:14" x14ac:dyDescent="0.25">
      <c r="D2" s="50"/>
    </row>
    <row r="3" spans="2:14" x14ac:dyDescent="0.25">
      <c r="D3" s="53"/>
    </row>
    <row r="4" spans="2:14" x14ac:dyDescent="0.25">
      <c r="D4" s="50" t="s">
        <v>125</v>
      </c>
      <c r="F4" s="54" t="s">
        <v>126</v>
      </c>
      <c r="H4" s="55" t="s">
        <v>127</v>
      </c>
      <c r="L4" s="56"/>
      <c r="M4" s="56"/>
      <c r="N4" s="56"/>
    </row>
    <row r="5" spans="2:14" ht="18.75" x14ac:dyDescent="0.3">
      <c r="B5" s="57" t="s">
        <v>0</v>
      </c>
      <c r="D5" s="53"/>
      <c r="L5" s="56"/>
      <c r="M5" s="56"/>
      <c r="N5" s="56"/>
    </row>
    <row r="6" spans="2:14" x14ac:dyDescent="0.25">
      <c r="B6" t="s">
        <v>128</v>
      </c>
      <c r="D6" s="53"/>
      <c r="L6" s="56"/>
      <c r="M6" s="56"/>
      <c r="N6" s="56"/>
    </row>
    <row r="7" spans="2:14" x14ac:dyDescent="0.25">
      <c r="C7" t="s">
        <v>129</v>
      </c>
      <c r="D7" s="53">
        <f>'Income &amp; Expense'!AJ6+'Income &amp; Expense'!AP6</f>
        <v>2250</v>
      </c>
      <c r="F7" s="51">
        <f>'Summary Actuals Budget 21 22'!F5</f>
        <v>25000</v>
      </c>
      <c r="H7" s="52">
        <f>IF(F7="","",D7/F7)</f>
        <v>0.09</v>
      </c>
      <c r="L7" s="56"/>
      <c r="M7" s="56"/>
      <c r="N7" s="56"/>
    </row>
    <row r="8" spans="2:14" x14ac:dyDescent="0.25">
      <c r="C8" t="s">
        <v>130</v>
      </c>
      <c r="D8" s="53">
        <f>'Income &amp; Expense'!AL6+'Income &amp; Expense'!AR6</f>
        <v>12900</v>
      </c>
      <c r="F8" s="51">
        <f>'Summary Actuals Budget 21 22'!F6</f>
        <v>20000</v>
      </c>
      <c r="H8" s="52">
        <f t="shared" ref="H8:H58" si="0">IF(F8="","",D8/F8)</f>
        <v>0.64500000000000002</v>
      </c>
      <c r="I8" t="s">
        <v>311</v>
      </c>
      <c r="L8" s="56"/>
      <c r="M8" s="56"/>
      <c r="N8" s="56"/>
    </row>
    <row r="9" spans="2:14" x14ac:dyDescent="0.25">
      <c r="C9" t="s">
        <v>310</v>
      </c>
      <c r="D9" s="53">
        <f>'Income &amp; Expense'!T6</f>
        <v>50</v>
      </c>
      <c r="H9" s="52" t="str">
        <f t="shared" si="0"/>
        <v/>
      </c>
      <c r="L9" s="56"/>
      <c r="M9" s="56"/>
      <c r="N9" s="56"/>
    </row>
    <row r="10" spans="2:14" hidden="1" x14ac:dyDescent="0.25">
      <c r="C10" t="s">
        <v>131</v>
      </c>
      <c r="D10" s="53"/>
      <c r="H10" s="52" t="str">
        <f t="shared" si="0"/>
        <v/>
      </c>
      <c r="L10" s="56"/>
      <c r="M10" s="56"/>
      <c r="N10" s="56"/>
    </row>
    <row r="11" spans="2:14" x14ac:dyDescent="0.25">
      <c r="C11" t="s">
        <v>132</v>
      </c>
      <c r="D11" s="53"/>
      <c r="L11" s="56"/>
      <c r="M11" s="56"/>
      <c r="N11" s="56"/>
    </row>
    <row r="12" spans="2:14" x14ac:dyDescent="0.25">
      <c r="C12" t="s">
        <v>133</v>
      </c>
      <c r="D12" s="53"/>
      <c r="F12" s="51">
        <f>'Summary Actuals Budget 21 22'!F8</f>
        <v>3000</v>
      </c>
      <c r="H12" s="52">
        <f t="shared" si="0"/>
        <v>0</v>
      </c>
      <c r="L12" s="56"/>
      <c r="M12" s="56"/>
      <c r="N12" s="56"/>
    </row>
    <row r="13" spans="2:14" x14ac:dyDescent="0.25">
      <c r="C13" t="s">
        <v>134</v>
      </c>
      <c r="D13" s="53"/>
      <c r="L13" s="56"/>
      <c r="M13" s="56"/>
      <c r="N13" s="56"/>
    </row>
    <row r="14" spans="2:14" x14ac:dyDescent="0.25">
      <c r="C14" t="s">
        <v>1</v>
      </c>
      <c r="D14" s="53"/>
      <c r="F14" s="51">
        <f>'Summary Actuals Budget 21 22'!F10</f>
        <v>2500</v>
      </c>
      <c r="H14" s="52">
        <f t="shared" si="0"/>
        <v>0</v>
      </c>
      <c r="L14" s="56"/>
      <c r="M14" s="56"/>
      <c r="N14" s="56"/>
    </row>
    <row r="15" spans="2:14" x14ac:dyDescent="0.25">
      <c r="C15" t="s">
        <v>135</v>
      </c>
      <c r="D15" s="53">
        <f>'Income &amp; Expense'!L7</f>
        <v>3750</v>
      </c>
      <c r="I15" t="s">
        <v>228</v>
      </c>
      <c r="L15" s="56"/>
      <c r="M15" s="56"/>
      <c r="N15" s="56"/>
    </row>
    <row r="16" spans="2:14" x14ac:dyDescent="0.25">
      <c r="C16" t="s">
        <v>2</v>
      </c>
      <c r="D16" s="53"/>
      <c r="F16" s="51">
        <f>'Summary Actuals Budget 21 22'!F11</f>
        <v>4000</v>
      </c>
      <c r="H16" s="52">
        <f t="shared" si="0"/>
        <v>0</v>
      </c>
      <c r="L16" s="56"/>
      <c r="M16" s="56"/>
      <c r="N16" s="56"/>
    </row>
    <row r="17" spans="2:14" x14ac:dyDescent="0.25">
      <c r="C17" t="s">
        <v>136</v>
      </c>
      <c r="D17" s="53"/>
      <c r="F17" s="51">
        <f>'Summary Actuals Budget 21 22'!F13</f>
        <v>20000</v>
      </c>
      <c r="H17" s="52">
        <f t="shared" si="0"/>
        <v>0</v>
      </c>
      <c r="I17" t="s">
        <v>313</v>
      </c>
      <c r="L17" s="56"/>
      <c r="M17" s="56"/>
      <c r="N17" s="56"/>
    </row>
    <row r="18" spans="2:14" x14ac:dyDescent="0.25">
      <c r="C18" t="s">
        <v>137</v>
      </c>
      <c r="D18" s="53">
        <f>'Income &amp; Expense'!BN8</f>
        <v>400.67</v>
      </c>
      <c r="F18" s="51">
        <f>'Summary Actuals Budget 21 22'!F15</f>
        <v>500</v>
      </c>
      <c r="H18" s="52">
        <f t="shared" si="0"/>
        <v>0.80134000000000005</v>
      </c>
      <c r="L18" s="56"/>
      <c r="M18" s="56"/>
      <c r="N18" s="56"/>
    </row>
    <row r="19" spans="2:14" ht="15.75" thickBot="1" x14ac:dyDescent="0.3">
      <c r="C19" s="58" t="s">
        <v>138</v>
      </c>
      <c r="D19" s="59"/>
      <c r="F19" s="60"/>
      <c r="L19" s="56"/>
      <c r="M19" s="56"/>
      <c r="N19" s="56"/>
    </row>
    <row r="20" spans="2:14" x14ac:dyDescent="0.25">
      <c r="B20" s="96" t="s">
        <v>3</v>
      </c>
      <c r="C20" s="96"/>
      <c r="D20" s="53">
        <f>SUM(D7:D19)</f>
        <v>19350.669999999998</v>
      </c>
      <c r="F20" s="51">
        <f>SUM(F7:F18)</f>
        <v>75000</v>
      </c>
      <c r="H20" s="52">
        <f t="shared" si="0"/>
        <v>0.2580089333333333</v>
      </c>
      <c r="L20" s="56"/>
      <c r="M20" s="56"/>
      <c r="N20" s="56"/>
    </row>
    <row r="21" spans="2:14" x14ac:dyDescent="0.25">
      <c r="B21" t="s">
        <v>139</v>
      </c>
      <c r="D21" s="53"/>
      <c r="H21" s="52" t="str">
        <f t="shared" si="0"/>
        <v/>
      </c>
      <c r="L21" s="56"/>
      <c r="M21" s="56"/>
      <c r="N21" s="56"/>
    </row>
    <row r="22" spans="2:14" x14ac:dyDescent="0.25">
      <c r="C22" t="s">
        <v>4</v>
      </c>
      <c r="D22" s="53">
        <f>'Income &amp; Expense'!BB11</f>
        <v>1755</v>
      </c>
      <c r="F22" s="51">
        <f>'Summary Actuals Budget 21 22'!F19</f>
        <v>3000</v>
      </c>
      <c r="H22" s="52">
        <f t="shared" si="0"/>
        <v>0.58499999999999996</v>
      </c>
    </row>
    <row r="23" spans="2:14" x14ac:dyDescent="0.25">
      <c r="C23" t="s">
        <v>5</v>
      </c>
      <c r="D23" s="53">
        <f>'Income &amp; Expense'!BB12</f>
        <v>21536.79</v>
      </c>
      <c r="F23" s="51">
        <f>'Summary Actuals Budget 21 22'!F20</f>
        <v>32740</v>
      </c>
      <c r="H23" s="52">
        <f t="shared" si="0"/>
        <v>0.65781276725717774</v>
      </c>
    </row>
    <row r="24" spans="2:14" hidden="1" x14ac:dyDescent="0.25">
      <c r="C24" t="s">
        <v>140</v>
      </c>
      <c r="D24" s="53"/>
    </row>
    <row r="25" spans="2:14" x14ac:dyDescent="0.25">
      <c r="C25" t="s">
        <v>6</v>
      </c>
      <c r="D25" s="53">
        <f>'Income &amp; Expense'!BN13</f>
        <v>634.44000000000005</v>
      </c>
      <c r="F25" s="51">
        <f>'Summary Actuals Budget 21 22'!F21</f>
        <v>1000</v>
      </c>
      <c r="H25" s="52">
        <f>IF(F25="","",(D25+D26)/F25)</f>
        <v>0.63444</v>
      </c>
    </row>
    <row r="26" spans="2:14" x14ac:dyDescent="0.25">
      <c r="C26" t="s">
        <v>141</v>
      </c>
      <c r="D26" s="53"/>
    </row>
    <row r="27" spans="2:14" x14ac:dyDescent="0.25">
      <c r="C27" t="s">
        <v>7</v>
      </c>
      <c r="D27" s="53">
        <f>'Income &amp; Expense'!BN14</f>
        <v>2520</v>
      </c>
      <c r="F27" s="51">
        <f>'Summary Actuals Budget 21 22'!F22</f>
        <v>5000</v>
      </c>
      <c r="H27" s="52">
        <f t="shared" si="0"/>
        <v>0.504</v>
      </c>
      <c r="I27" t="s">
        <v>339</v>
      </c>
    </row>
    <row r="28" spans="2:14" x14ac:dyDescent="0.25">
      <c r="C28" t="s">
        <v>142</v>
      </c>
      <c r="D28" s="53"/>
    </row>
    <row r="29" spans="2:14" x14ac:dyDescent="0.25">
      <c r="C29" t="s">
        <v>8</v>
      </c>
      <c r="D29" s="53"/>
      <c r="F29" s="51">
        <f>'Summary Actuals Budget 21 22'!F24</f>
        <v>100</v>
      </c>
      <c r="H29" s="52">
        <f t="shared" si="0"/>
        <v>0</v>
      </c>
    </row>
    <row r="30" spans="2:14" x14ac:dyDescent="0.25">
      <c r="C30" t="s">
        <v>143</v>
      </c>
      <c r="D30" s="53"/>
      <c r="H30" s="52" t="str">
        <f t="shared" si="0"/>
        <v/>
      </c>
    </row>
    <row r="31" spans="2:14" x14ac:dyDescent="0.25">
      <c r="C31" t="s">
        <v>162</v>
      </c>
      <c r="D31" s="53"/>
      <c r="F31" s="51">
        <f>'Summary Actuals Budget 21 22'!F27</f>
        <v>9000</v>
      </c>
      <c r="H31" s="52">
        <f t="shared" si="0"/>
        <v>0</v>
      </c>
    </row>
    <row r="32" spans="2:14" x14ac:dyDescent="0.25">
      <c r="C32" t="s">
        <v>144</v>
      </c>
      <c r="D32" s="53"/>
      <c r="F32" s="51">
        <f>'Summary Actuals Budget 21 22'!F28</f>
        <v>2000</v>
      </c>
      <c r="H32" s="52">
        <f t="shared" si="0"/>
        <v>0</v>
      </c>
    </row>
    <row r="33" spans="2:14" x14ac:dyDescent="0.25">
      <c r="C33" t="s">
        <v>163</v>
      </c>
      <c r="D33" s="53"/>
      <c r="F33" s="51">
        <f>'Summary Actuals Budget 21 22'!F29</f>
        <v>2000</v>
      </c>
    </row>
    <row r="34" spans="2:14" ht="15.75" thickBot="1" x14ac:dyDescent="0.3">
      <c r="C34" t="s">
        <v>145</v>
      </c>
      <c r="D34" s="59"/>
      <c r="F34" s="60"/>
      <c r="H34" s="52" t="str">
        <f t="shared" si="0"/>
        <v/>
      </c>
    </row>
    <row r="35" spans="2:14" x14ac:dyDescent="0.25">
      <c r="D35" s="53">
        <f>SUM(D22:D34)</f>
        <v>26446.23</v>
      </c>
      <c r="F35" s="51">
        <f>SUM(F22:F34)</f>
        <v>54840</v>
      </c>
      <c r="H35" s="52">
        <f t="shared" si="0"/>
        <v>0.48224343544857767</v>
      </c>
    </row>
    <row r="36" spans="2:14" x14ac:dyDescent="0.25">
      <c r="D36" s="53"/>
      <c r="H36" s="52" t="str">
        <f t="shared" si="0"/>
        <v/>
      </c>
    </row>
    <row r="37" spans="2:14" ht="18.75" x14ac:dyDescent="0.3">
      <c r="B37" s="1" t="s">
        <v>146</v>
      </c>
      <c r="C37" s="1"/>
      <c r="D37" s="53">
        <f>D20+D35</f>
        <v>45796.899999999994</v>
      </c>
      <c r="F37" s="51">
        <f>F20+F35</f>
        <v>129840</v>
      </c>
      <c r="H37" s="52">
        <f t="shared" si="0"/>
        <v>0.35271796056685145</v>
      </c>
    </row>
    <row r="38" spans="2:14" x14ac:dyDescent="0.25">
      <c r="D38" s="53"/>
      <c r="H38" s="52" t="str">
        <f t="shared" si="0"/>
        <v/>
      </c>
      <c r="K38" s="61"/>
      <c r="L38" s="62"/>
      <c r="M38" s="56"/>
      <c r="N38" s="56"/>
    </row>
    <row r="39" spans="2:14" ht="18.75" x14ac:dyDescent="0.3">
      <c r="B39" s="57" t="s">
        <v>9</v>
      </c>
      <c r="D39" s="53"/>
      <c r="H39" s="52" t="str">
        <f t="shared" si="0"/>
        <v/>
      </c>
      <c r="K39" s="61"/>
      <c r="L39" s="62"/>
      <c r="M39" s="56"/>
      <c r="N39" s="56"/>
    </row>
    <row r="40" spans="2:14" x14ac:dyDescent="0.25">
      <c r="B40" t="s">
        <v>147</v>
      </c>
      <c r="D40" s="53"/>
      <c r="H40" s="52" t="str">
        <f t="shared" si="0"/>
        <v/>
      </c>
      <c r="K40" s="61"/>
      <c r="L40" s="62"/>
      <c r="M40" s="56"/>
      <c r="N40" s="56"/>
    </row>
    <row r="41" spans="2:14" x14ac:dyDescent="0.25">
      <c r="C41" t="s">
        <v>10</v>
      </c>
      <c r="D41" s="53">
        <f>'Income &amp; Expense'!AV22</f>
        <v>25490.94</v>
      </c>
      <c r="F41" s="51">
        <f>'Summary Actuals Budget 21 22'!F39</f>
        <v>41000</v>
      </c>
      <c r="H41" s="52">
        <f t="shared" si="0"/>
        <v>0.62173024390243903</v>
      </c>
      <c r="M41" s="56"/>
      <c r="N41" s="56"/>
    </row>
    <row r="42" spans="2:14" x14ac:dyDescent="0.25">
      <c r="C42" t="s">
        <v>11</v>
      </c>
      <c r="D42" s="53">
        <f>'Income &amp; Expense'!AV23</f>
        <v>2300.54</v>
      </c>
      <c r="F42" s="51">
        <f>'Summary Actuals Budget 21 22'!F40</f>
        <v>5150</v>
      </c>
      <c r="H42" s="52">
        <f t="shared" si="0"/>
        <v>0.44670679611650482</v>
      </c>
    </row>
    <row r="43" spans="2:14" x14ac:dyDescent="0.25">
      <c r="C43" t="s">
        <v>12</v>
      </c>
      <c r="D43" s="53">
        <f>'Income &amp; Expense'!AV24</f>
        <v>279.44</v>
      </c>
      <c r="F43" s="51">
        <f>'Summary Actuals Budget 21 22'!F41</f>
        <v>300</v>
      </c>
    </row>
    <row r="44" spans="2:14" x14ac:dyDescent="0.25">
      <c r="C44" t="s">
        <v>13</v>
      </c>
      <c r="D44" s="53">
        <f>'Income &amp; Expense'!AV25</f>
        <v>130</v>
      </c>
      <c r="F44" s="51">
        <f>'Summary Actuals Budget 21 22'!F42</f>
        <v>130</v>
      </c>
    </row>
    <row r="45" spans="2:14" x14ac:dyDescent="0.25">
      <c r="C45" t="s">
        <v>14</v>
      </c>
      <c r="D45" s="53">
        <f>'Income &amp; Expense'!AV28</f>
        <v>816.75</v>
      </c>
      <c r="F45" s="51">
        <f>'Summary Actuals Budget 21 22'!F43</f>
        <v>2000</v>
      </c>
      <c r="H45" s="52">
        <f t="shared" ref="H45" si="1">IF(F45="","",D45/F45)</f>
        <v>0.40837499999999999</v>
      </c>
    </row>
    <row r="46" spans="2:14" x14ac:dyDescent="0.25">
      <c r="C46" t="s">
        <v>148</v>
      </c>
      <c r="D46" s="53"/>
    </row>
    <row r="47" spans="2:14" hidden="1" x14ac:dyDescent="0.25">
      <c r="C47" t="s">
        <v>149</v>
      </c>
      <c r="D47" s="53"/>
    </row>
    <row r="48" spans="2:14" x14ac:dyDescent="0.25">
      <c r="C48" t="s">
        <v>15</v>
      </c>
      <c r="D48" s="53">
        <f>'Income &amp; Expense'!AV33</f>
        <v>554.46</v>
      </c>
      <c r="F48" s="51">
        <f>'Summary Actuals Budget 21 22'!F44</f>
        <v>2000</v>
      </c>
      <c r="H48" s="52">
        <f t="shared" si="0"/>
        <v>0.27723000000000003</v>
      </c>
      <c r="M48" s="56"/>
      <c r="N48" s="56"/>
    </row>
    <row r="49" spans="2:14" x14ac:dyDescent="0.25">
      <c r="C49" t="s">
        <v>16</v>
      </c>
      <c r="D49" s="53">
        <f>'Income &amp; Expense'!AV34</f>
        <v>843.11</v>
      </c>
      <c r="F49" s="51">
        <f>'Summary Actuals Budget 21 22'!F46</f>
        <v>1400</v>
      </c>
      <c r="H49" s="52">
        <f t="shared" si="0"/>
        <v>0.60222142857142857</v>
      </c>
      <c r="M49" s="56"/>
      <c r="N49" s="56"/>
    </row>
    <row r="50" spans="2:14" x14ac:dyDescent="0.25">
      <c r="C50" t="s">
        <v>17</v>
      </c>
      <c r="D50" s="53">
        <f>'Income &amp; Expense'!AV35</f>
        <v>602.45000000000005</v>
      </c>
      <c r="F50" s="51">
        <f>'Summary Actuals Budget 21 22'!F47</f>
        <v>500</v>
      </c>
      <c r="H50" s="52">
        <f t="shared" si="0"/>
        <v>1.2049000000000001</v>
      </c>
      <c r="M50" s="56"/>
      <c r="N50" s="56"/>
    </row>
    <row r="51" spans="2:14" x14ac:dyDescent="0.25">
      <c r="C51" t="s">
        <v>18</v>
      </c>
      <c r="D51" s="53">
        <f>'Income &amp; Expense'!AV40</f>
        <v>5846.05</v>
      </c>
      <c r="F51" s="51">
        <f>'Summary Actuals Budget 21 22'!F48</f>
        <v>10185</v>
      </c>
      <c r="H51" s="52">
        <f t="shared" si="0"/>
        <v>0.57398625429553263</v>
      </c>
      <c r="I51" t="s">
        <v>230</v>
      </c>
      <c r="M51" s="56"/>
      <c r="N51" s="56"/>
    </row>
    <row r="52" spans="2:14" x14ac:dyDescent="0.25">
      <c r="C52" t="s">
        <v>150</v>
      </c>
      <c r="D52" s="53">
        <f>'Income &amp; Expense'!AV41</f>
        <v>557.77</v>
      </c>
      <c r="F52" s="51">
        <f>'Summary Actuals Budget 21 22'!F49</f>
        <v>2500</v>
      </c>
      <c r="H52" s="52">
        <f t="shared" si="0"/>
        <v>0.223108</v>
      </c>
      <c r="M52" s="56"/>
      <c r="N52" s="56"/>
    </row>
    <row r="53" spans="2:14" x14ac:dyDescent="0.25">
      <c r="C53" t="s">
        <v>19</v>
      </c>
      <c r="D53" s="53">
        <f>'Income &amp; Expense'!AV44</f>
        <v>1566</v>
      </c>
      <c r="F53" s="51">
        <f>'Summary Actuals Budget 21 22'!F50</f>
        <v>2000</v>
      </c>
      <c r="H53" s="52">
        <f t="shared" si="0"/>
        <v>0.78300000000000003</v>
      </c>
    </row>
    <row r="54" spans="2:14" x14ac:dyDescent="0.25">
      <c r="C54" t="s">
        <v>20</v>
      </c>
      <c r="D54" s="53"/>
      <c r="F54" s="51">
        <f>'Summary Actuals Budget 21 22'!F51</f>
        <v>150</v>
      </c>
    </row>
    <row r="55" spans="2:14" x14ac:dyDescent="0.25">
      <c r="C55" t="s">
        <v>21</v>
      </c>
      <c r="D55" s="53"/>
      <c r="F55" s="51">
        <f>'Summary Actuals Budget 21 22'!F52</f>
        <v>600</v>
      </c>
      <c r="H55" s="52">
        <f t="shared" si="0"/>
        <v>0</v>
      </c>
    </row>
    <row r="56" spans="2:14" x14ac:dyDescent="0.25">
      <c r="C56" t="s">
        <v>22</v>
      </c>
      <c r="D56" s="53">
        <f>'Income &amp; Expense'!AV46</f>
        <v>1172.42</v>
      </c>
      <c r="F56" s="51">
        <f>'Summary Actuals Budget 21 22'!F53</f>
        <v>2000</v>
      </c>
      <c r="H56" s="52">
        <f t="shared" si="0"/>
        <v>0.58621000000000001</v>
      </c>
      <c r="M56" s="56"/>
      <c r="N56" s="56"/>
    </row>
    <row r="57" spans="2:14" ht="15.75" thickBot="1" x14ac:dyDescent="0.3">
      <c r="C57" t="s">
        <v>23</v>
      </c>
      <c r="D57" s="53">
        <f>'Income &amp; Expense'!AV51</f>
        <v>199</v>
      </c>
      <c r="F57" s="60">
        <f>'Summary Actuals Budget 21 22'!F54</f>
        <v>250</v>
      </c>
      <c r="H57" s="52">
        <f t="shared" si="0"/>
        <v>0.79600000000000004</v>
      </c>
      <c r="I57" t="s">
        <v>314</v>
      </c>
    </row>
    <row r="58" spans="2:14" x14ac:dyDescent="0.25">
      <c r="B58" t="s">
        <v>24</v>
      </c>
      <c r="D58" s="63">
        <f>SUM(D41:D57)</f>
        <v>40358.929999999993</v>
      </c>
      <c r="F58" s="51">
        <f>SUM(F41:F57)</f>
        <v>70165</v>
      </c>
      <c r="H58" s="52">
        <f t="shared" si="0"/>
        <v>0.57520031354663992</v>
      </c>
    </row>
    <row r="59" spans="2:14" x14ac:dyDescent="0.25">
      <c r="D59" s="53"/>
    </row>
    <row r="60" spans="2:14" x14ac:dyDescent="0.25">
      <c r="B60" t="s">
        <v>151</v>
      </c>
      <c r="D60" s="53"/>
    </row>
    <row r="61" spans="2:14" x14ac:dyDescent="0.25">
      <c r="B61" t="s">
        <v>25</v>
      </c>
      <c r="D61" s="53"/>
    </row>
    <row r="62" spans="2:14" x14ac:dyDescent="0.25">
      <c r="C62" t="s">
        <v>26</v>
      </c>
      <c r="D62" s="53">
        <f>'Income &amp; Expense'!F53</f>
        <v>100</v>
      </c>
      <c r="F62" s="51">
        <f>'Summary Actuals Budget 21 22'!F59</f>
        <v>1525</v>
      </c>
      <c r="H62" s="52">
        <f>IF(F62="","",D62/F62)</f>
        <v>6.5573770491803282E-2</v>
      </c>
    </row>
    <row r="63" spans="2:14" ht="15" customHeight="1" x14ac:dyDescent="0.25">
      <c r="C63" t="s">
        <v>27</v>
      </c>
      <c r="D63" s="53"/>
      <c r="F63" s="51">
        <f>'Summary Actuals Budget 21 22'!F60</f>
        <v>2000</v>
      </c>
      <c r="H63" s="52">
        <f>IF(F63="","",D63/F63)</f>
        <v>0</v>
      </c>
    </row>
    <row r="64" spans="2:14" x14ac:dyDescent="0.25">
      <c r="C64" t="s">
        <v>152</v>
      </c>
      <c r="D64" s="53"/>
      <c r="F64" s="51">
        <f>'Summary Actuals Budget 21 22'!F61</f>
        <v>1600</v>
      </c>
      <c r="H64" s="52">
        <f t="shared" ref="H64:H122" si="2">IF(F64="","",D64/F64)</f>
        <v>0</v>
      </c>
    </row>
    <row r="65" spans="2:10" x14ac:dyDescent="0.25">
      <c r="C65" t="s">
        <v>153</v>
      </c>
      <c r="D65" s="53"/>
      <c r="F65" s="51">
        <f>'Summary Actuals Budget 21 22'!F62</f>
        <v>0</v>
      </c>
    </row>
    <row r="66" spans="2:10" ht="15" customHeight="1" x14ac:dyDescent="0.25">
      <c r="C66" t="s">
        <v>154</v>
      </c>
      <c r="D66" s="64"/>
      <c r="F66" s="51">
        <f>'Summary Actuals Budget 21 22'!F63</f>
        <v>1500</v>
      </c>
      <c r="H66" s="52">
        <f t="shared" si="2"/>
        <v>0</v>
      </c>
    </row>
    <row r="67" spans="2:10" ht="15" customHeight="1" x14ac:dyDescent="0.25">
      <c r="C67" t="s">
        <v>28</v>
      </c>
      <c r="D67" s="51">
        <f>'Income &amp; Expense'!H53</f>
        <v>183.63</v>
      </c>
      <c r="F67" s="51">
        <f>'Summary Actuals Budget 21 22'!F64</f>
        <v>4000</v>
      </c>
      <c r="H67" s="52">
        <f t="shared" si="2"/>
        <v>4.5907499999999997E-2</v>
      </c>
      <c r="J67" s="65"/>
    </row>
    <row r="68" spans="2:10" ht="15" customHeight="1" x14ac:dyDescent="0.25">
      <c r="C68" t="s">
        <v>29</v>
      </c>
      <c r="D68" s="51">
        <f>'Income &amp; Expense'!J53</f>
        <v>26.31</v>
      </c>
      <c r="F68" s="51">
        <f>'Summary Actuals Budget 21 22'!F65</f>
        <v>2000</v>
      </c>
      <c r="J68" s="65"/>
    </row>
    <row r="69" spans="2:10" ht="15" customHeight="1" thickBot="1" x14ac:dyDescent="0.3">
      <c r="C69" t="s">
        <v>155</v>
      </c>
      <c r="D69" s="60">
        <f>'Income &amp; Expense'!L53</f>
        <v>4510.74</v>
      </c>
      <c r="F69" s="60">
        <f>'Summary Actuals Budget 21 22'!F66</f>
        <v>0</v>
      </c>
      <c r="I69" t="s">
        <v>316</v>
      </c>
      <c r="J69" s="65"/>
    </row>
    <row r="70" spans="2:10" x14ac:dyDescent="0.25">
      <c r="B70" t="s">
        <v>30</v>
      </c>
      <c r="D70" s="51">
        <f>SUM(D62:D69)</f>
        <v>4820.6799999999994</v>
      </c>
      <c r="F70" s="51">
        <f>SUM(F62:F69)</f>
        <v>12625</v>
      </c>
      <c r="H70" s="52">
        <f t="shared" si="2"/>
        <v>0.38183603960396034</v>
      </c>
    </row>
    <row r="71" spans="2:10" x14ac:dyDescent="0.25">
      <c r="H71" s="52" t="str">
        <f t="shared" si="2"/>
        <v/>
      </c>
    </row>
    <row r="72" spans="2:10" x14ac:dyDescent="0.25">
      <c r="B72" t="s">
        <v>31</v>
      </c>
      <c r="H72" s="52" t="str">
        <f t="shared" si="2"/>
        <v/>
      </c>
    </row>
    <row r="73" spans="2:10" s="92" customFormat="1" x14ac:dyDescent="0.25">
      <c r="C73" s="92" t="s">
        <v>364</v>
      </c>
      <c r="D73" s="51"/>
      <c r="F73" s="51"/>
      <c r="H73" s="52"/>
    </row>
    <row r="74" spans="2:10" x14ac:dyDescent="0.25">
      <c r="C74" t="s">
        <v>32</v>
      </c>
      <c r="F74" s="51">
        <f>'Summary Actuals Budget 21 22'!F73</f>
        <v>3000</v>
      </c>
    </row>
    <row r="75" spans="2:10" x14ac:dyDescent="0.25">
      <c r="C75" t="s">
        <v>156</v>
      </c>
      <c r="D75" s="51">
        <f>'Income &amp; Expense'!P53</f>
        <v>292.36</v>
      </c>
      <c r="F75" s="51">
        <f>'Summary Actuals Budget 21 22'!F74</f>
        <v>0</v>
      </c>
      <c r="H75" s="52">
        <f>D75/F74</f>
        <v>9.7453333333333336E-2</v>
      </c>
      <c r="I75" t="s">
        <v>318</v>
      </c>
    </row>
    <row r="76" spans="2:10" x14ac:dyDescent="0.25">
      <c r="C76" t="s">
        <v>33</v>
      </c>
      <c r="F76" s="51">
        <f>'Summary Actuals Budget 21 22'!F75</f>
        <v>500</v>
      </c>
      <c r="H76" s="52">
        <f t="shared" si="2"/>
        <v>0</v>
      </c>
    </row>
    <row r="77" spans="2:10" x14ac:dyDescent="0.25">
      <c r="C77" t="s">
        <v>34</v>
      </c>
      <c r="F77" s="51">
        <f>'Summary Actuals Budget 21 22'!F76</f>
        <v>1000</v>
      </c>
    </row>
    <row r="78" spans="2:10" x14ac:dyDescent="0.25">
      <c r="C78" t="s">
        <v>35</v>
      </c>
      <c r="F78" s="51">
        <f>'Summary Actuals Budget 21 22'!F77</f>
        <v>6000</v>
      </c>
      <c r="H78" s="52">
        <f t="shared" si="2"/>
        <v>0</v>
      </c>
    </row>
    <row r="79" spans="2:10" x14ac:dyDescent="0.25">
      <c r="C79" t="s">
        <v>36</v>
      </c>
      <c r="D79" s="51">
        <f>'Income &amp; Expense'!R53</f>
        <v>888.91</v>
      </c>
      <c r="F79" s="51">
        <f>'Summary Actuals Budget 21 22'!F78</f>
        <v>2000</v>
      </c>
      <c r="H79" s="52">
        <f t="shared" si="2"/>
        <v>0.44445499999999999</v>
      </c>
    </row>
    <row r="80" spans="2:10" x14ac:dyDescent="0.25">
      <c r="C80" t="s">
        <v>157</v>
      </c>
      <c r="D80" s="51">
        <f>'Income &amp; Expense'!T53</f>
        <v>4478.8</v>
      </c>
      <c r="F80" s="51">
        <f>'Summary Actuals Budget 21 22'!E79</f>
        <v>3000</v>
      </c>
      <c r="H80" s="52">
        <f t="shared" si="2"/>
        <v>1.4929333333333334</v>
      </c>
    </row>
    <row r="81" spans="2:9" x14ac:dyDescent="0.25">
      <c r="C81" t="s">
        <v>37</v>
      </c>
      <c r="F81" s="51">
        <f>'Summary Actuals Budget 21 22'!F80</f>
        <v>300</v>
      </c>
    </row>
    <row r="82" spans="2:9" x14ac:dyDescent="0.25">
      <c r="C82" t="s">
        <v>38</v>
      </c>
      <c r="D82" s="51">
        <f>'Income &amp; Expense'!V53</f>
        <v>3646.98</v>
      </c>
      <c r="F82" s="51">
        <f>'Summary Actuals Budget 21 22'!F81</f>
        <v>8000</v>
      </c>
      <c r="H82" s="52">
        <f t="shared" si="2"/>
        <v>0.45587250000000001</v>
      </c>
    </row>
    <row r="83" spans="2:9" x14ac:dyDescent="0.25">
      <c r="C83" t="s">
        <v>39</v>
      </c>
      <c r="D83" s="51">
        <f>'Income &amp; Expense'!X53</f>
        <v>3649.53</v>
      </c>
      <c r="F83" s="51">
        <f>'Summary Actuals Budget 21 22'!F82</f>
        <v>6000</v>
      </c>
      <c r="H83" s="52">
        <f t="shared" si="2"/>
        <v>0.60825499999999999</v>
      </c>
    </row>
    <row r="84" spans="2:9" ht="15.75" thickBot="1" x14ac:dyDescent="0.3">
      <c r="C84" t="s">
        <v>158</v>
      </c>
      <c r="D84" s="60">
        <f>'Income &amp; Expense'!Z53</f>
        <v>2954.6</v>
      </c>
      <c r="F84" s="60">
        <f>'Summary Actuals Budget 21 22'!F83</f>
        <v>5000</v>
      </c>
      <c r="H84" s="52">
        <f t="shared" si="2"/>
        <v>0.59092</v>
      </c>
    </row>
    <row r="85" spans="2:9" x14ac:dyDescent="0.25">
      <c r="B85" t="s">
        <v>40</v>
      </c>
      <c r="D85" s="51">
        <f>SUM(D74:D84)</f>
        <v>15911.18</v>
      </c>
      <c r="F85" s="51">
        <f>SUM(F74:F84)</f>
        <v>34800</v>
      </c>
      <c r="H85" s="52">
        <f t="shared" si="2"/>
        <v>0.45721781609195405</v>
      </c>
    </row>
    <row r="86" spans="2:9" x14ac:dyDescent="0.25">
      <c r="H86" s="52" t="str">
        <f t="shared" si="2"/>
        <v/>
      </c>
    </row>
    <row r="87" spans="2:9" x14ac:dyDescent="0.25">
      <c r="B87" t="s">
        <v>41</v>
      </c>
      <c r="H87" s="52" t="str">
        <f t="shared" si="2"/>
        <v/>
      </c>
    </row>
    <row r="88" spans="2:9" x14ac:dyDescent="0.25">
      <c r="C88" t="s">
        <v>42</v>
      </c>
      <c r="D88" s="51">
        <f>'Income &amp; Expense'!AD53</f>
        <v>1200</v>
      </c>
      <c r="F88" s="51">
        <f>'Summary Actuals Budget 21 22'!F87</f>
        <v>1500</v>
      </c>
      <c r="H88" s="52">
        <f t="shared" si="2"/>
        <v>0.8</v>
      </c>
      <c r="I88" t="s">
        <v>229</v>
      </c>
    </row>
    <row r="89" spans="2:9" ht="15.75" thickBot="1" x14ac:dyDescent="0.3">
      <c r="C89" t="s">
        <v>43</v>
      </c>
      <c r="D89" s="60">
        <f>'Income &amp; Expense'!AF53</f>
        <v>78</v>
      </c>
      <c r="F89" s="60">
        <f>'Summary Actuals Budget 21 22'!F88</f>
        <v>200</v>
      </c>
      <c r="H89" s="52">
        <f t="shared" si="2"/>
        <v>0.39</v>
      </c>
    </row>
    <row r="90" spans="2:9" x14ac:dyDescent="0.25">
      <c r="B90" t="s">
        <v>44</v>
      </c>
      <c r="D90" s="51">
        <f>SUM(D88:D89)</f>
        <v>1278</v>
      </c>
      <c r="F90" s="51">
        <f>SUM(F88:F89)</f>
        <v>1700</v>
      </c>
      <c r="H90" s="52">
        <f>IF(F90="","",D90/F90)</f>
        <v>0.75176470588235289</v>
      </c>
    </row>
    <row r="91" spans="2:9" x14ac:dyDescent="0.25">
      <c r="H91" s="52" t="str">
        <f t="shared" si="2"/>
        <v/>
      </c>
    </row>
    <row r="92" spans="2:9" x14ac:dyDescent="0.25">
      <c r="B92" t="s">
        <v>45</v>
      </c>
      <c r="H92" s="52" t="str">
        <f t="shared" si="2"/>
        <v/>
      </c>
    </row>
    <row r="93" spans="2:9" x14ac:dyDescent="0.25">
      <c r="C93" t="s">
        <v>46</v>
      </c>
      <c r="F93" s="51">
        <f>'Summary Actuals Budget 21 22'!F92</f>
        <v>400</v>
      </c>
      <c r="H93" s="52">
        <f t="shared" si="2"/>
        <v>0</v>
      </c>
    </row>
    <row r="94" spans="2:9" x14ac:dyDescent="0.25">
      <c r="C94" t="s">
        <v>47</v>
      </c>
      <c r="F94" s="51">
        <f>'Summary Actuals Budget 21 22'!F93</f>
        <v>0</v>
      </c>
    </row>
    <row r="95" spans="2:9" x14ac:dyDescent="0.25">
      <c r="C95" t="s">
        <v>48</v>
      </c>
      <c r="F95" s="51">
        <f>'Summary Actuals Budget 21 22'!F94</f>
        <v>2500</v>
      </c>
      <c r="H95" s="52">
        <f t="shared" si="2"/>
        <v>0</v>
      </c>
    </row>
    <row r="96" spans="2:9" x14ac:dyDescent="0.25">
      <c r="C96" t="s">
        <v>49</v>
      </c>
      <c r="D96" s="51">
        <f>'Income &amp; Expense'!AL53</f>
        <v>667.47</v>
      </c>
      <c r="F96" s="51">
        <f>'Summary Actuals Budget 21 22'!F95</f>
        <v>5500</v>
      </c>
      <c r="H96" s="52">
        <f t="shared" si="2"/>
        <v>0.12135818181818182</v>
      </c>
    </row>
    <row r="97" spans="2:8" x14ac:dyDescent="0.25">
      <c r="C97" t="s">
        <v>159</v>
      </c>
      <c r="D97" s="51">
        <f>'Income &amp; Expense'!AN53</f>
        <v>414</v>
      </c>
      <c r="F97" s="51">
        <f>'Summary Actuals Budget 21 22'!F96</f>
        <v>850</v>
      </c>
      <c r="H97" s="52">
        <f t="shared" si="2"/>
        <v>0.48705882352941177</v>
      </c>
    </row>
    <row r="98" spans="2:8" ht="15.75" thickBot="1" x14ac:dyDescent="0.3">
      <c r="C98" t="s">
        <v>50</v>
      </c>
      <c r="D98" s="60"/>
      <c r="F98" s="60">
        <f>'Summary Actuals Budget 21 22'!F97</f>
        <v>0</v>
      </c>
    </row>
    <row r="99" spans="2:8" x14ac:dyDescent="0.25">
      <c r="B99" t="s">
        <v>51</v>
      </c>
      <c r="D99" s="51">
        <f>SUM(D93:D98)</f>
        <v>1081.47</v>
      </c>
      <c r="F99" s="51">
        <f>SUM(F93:F98)</f>
        <v>9250</v>
      </c>
      <c r="H99" s="52">
        <f t="shared" si="2"/>
        <v>0.11691567567567568</v>
      </c>
    </row>
    <row r="100" spans="2:8" x14ac:dyDescent="0.25">
      <c r="H100" s="52" t="str">
        <f t="shared" si="2"/>
        <v/>
      </c>
    </row>
    <row r="101" spans="2:8" x14ac:dyDescent="0.25">
      <c r="B101" t="s">
        <v>52</v>
      </c>
      <c r="H101" s="52" t="str">
        <f t="shared" si="2"/>
        <v/>
      </c>
    </row>
    <row r="102" spans="2:8" x14ac:dyDescent="0.25">
      <c r="C102" t="s">
        <v>53</v>
      </c>
      <c r="F102" s="51">
        <f>'Summary Actuals Budget 21 22'!F103</f>
        <v>6000</v>
      </c>
      <c r="H102" s="52">
        <f t="shared" si="2"/>
        <v>0</v>
      </c>
    </row>
    <row r="103" spans="2:8" x14ac:dyDescent="0.25">
      <c r="C103" t="s">
        <v>54</v>
      </c>
      <c r="F103" s="51">
        <f>'Summary Actuals Budget 21 22'!F104</f>
        <v>100</v>
      </c>
      <c r="H103" s="52">
        <f t="shared" si="2"/>
        <v>0</v>
      </c>
    </row>
    <row r="104" spans="2:8" x14ac:dyDescent="0.25">
      <c r="C104" t="s">
        <v>55</v>
      </c>
      <c r="F104" s="51">
        <f>'Summary Actuals Budget 21 22'!F105</f>
        <v>100</v>
      </c>
      <c r="H104" s="52">
        <f t="shared" si="2"/>
        <v>0</v>
      </c>
    </row>
    <row r="105" spans="2:8" x14ac:dyDescent="0.25">
      <c r="C105" t="s">
        <v>56</v>
      </c>
      <c r="F105" s="51">
        <f>'Summary Actuals Budget 21 22'!F106</f>
        <v>100</v>
      </c>
      <c r="H105" s="52">
        <f t="shared" si="2"/>
        <v>0</v>
      </c>
    </row>
    <row r="106" spans="2:8" x14ac:dyDescent="0.25">
      <c r="C106" t="s">
        <v>57</v>
      </c>
      <c r="F106" s="51">
        <f>'Summary Actuals Budget 21 22'!F107</f>
        <v>100</v>
      </c>
      <c r="H106" s="52">
        <f t="shared" si="2"/>
        <v>0</v>
      </c>
    </row>
    <row r="107" spans="2:8" x14ac:dyDescent="0.25">
      <c r="C107" t="s">
        <v>58</v>
      </c>
      <c r="F107" s="51">
        <f>'Summary Actuals Budget 21 22'!F108</f>
        <v>100</v>
      </c>
      <c r="H107" s="52">
        <f t="shared" si="2"/>
        <v>0</v>
      </c>
    </row>
    <row r="108" spans="2:8" x14ac:dyDescent="0.25">
      <c r="C108" t="s">
        <v>59</v>
      </c>
      <c r="F108" s="51">
        <f>'Summary Actuals Budget 21 22'!F109</f>
        <v>100</v>
      </c>
      <c r="H108" s="52">
        <f t="shared" si="2"/>
        <v>0</v>
      </c>
    </row>
    <row r="109" spans="2:8" x14ac:dyDescent="0.25">
      <c r="C109" t="s">
        <v>60</v>
      </c>
      <c r="F109" s="51">
        <f>'Summary Actuals Budget 21 22'!F110</f>
        <v>100</v>
      </c>
      <c r="H109" s="52">
        <f t="shared" si="2"/>
        <v>0</v>
      </c>
    </row>
    <row r="110" spans="2:8" x14ac:dyDescent="0.25">
      <c r="C110" t="s">
        <v>61</v>
      </c>
      <c r="F110" s="51">
        <f>'Summary Actuals Budget 21 22'!F111</f>
        <v>1500</v>
      </c>
      <c r="H110" s="52">
        <f t="shared" si="2"/>
        <v>0</v>
      </c>
    </row>
    <row r="111" spans="2:8" x14ac:dyDescent="0.25">
      <c r="C111" t="s">
        <v>62</v>
      </c>
      <c r="F111" s="51">
        <f>'Summary Actuals Budget 21 22'!F112</f>
        <v>500</v>
      </c>
      <c r="H111" s="52">
        <f t="shared" si="2"/>
        <v>0</v>
      </c>
    </row>
    <row r="112" spans="2:8" x14ac:dyDescent="0.25">
      <c r="C112" t="s">
        <v>63</v>
      </c>
      <c r="F112" s="51">
        <f>'Summary Actuals Budget 21 22'!F113</f>
        <v>9000</v>
      </c>
      <c r="H112" s="52">
        <f t="shared" si="2"/>
        <v>0</v>
      </c>
    </row>
    <row r="113" spans="2:11" x14ac:dyDescent="0.25">
      <c r="C113" t="s">
        <v>160</v>
      </c>
      <c r="F113" s="51">
        <f>'Summary Actuals Budget 21 22'!F114</f>
        <v>2500</v>
      </c>
      <c r="H113" s="52">
        <f t="shared" si="2"/>
        <v>0</v>
      </c>
    </row>
    <row r="114" spans="2:11" x14ac:dyDescent="0.25">
      <c r="C114" t="s">
        <v>64</v>
      </c>
      <c r="D114" s="51">
        <f>'Income &amp; Expense'!AX53</f>
        <v>926.1</v>
      </c>
      <c r="F114" s="51">
        <f>'Summary Actuals Budget 21 22'!F115</f>
        <v>900</v>
      </c>
      <c r="H114" s="52">
        <f t="shared" si="2"/>
        <v>1.0289999999999999</v>
      </c>
      <c r="I114" t="s">
        <v>356</v>
      </c>
    </row>
    <row r="115" spans="2:11" x14ac:dyDescent="0.25">
      <c r="C115" t="s">
        <v>65</v>
      </c>
      <c r="D115" s="51">
        <f>'Income &amp; Expense'!AZ53</f>
        <v>984.4</v>
      </c>
      <c r="F115" s="51">
        <f>'Summary Actuals Budget 21 22'!F116</f>
        <v>2000</v>
      </c>
      <c r="H115" s="52">
        <f t="shared" si="2"/>
        <v>0.49219999999999997</v>
      </c>
    </row>
    <row r="116" spans="2:11" x14ac:dyDescent="0.25">
      <c r="C116" t="s">
        <v>66</v>
      </c>
      <c r="D116" s="51">
        <f>'Income &amp; Expense'!BD57</f>
        <v>2016</v>
      </c>
      <c r="F116" s="51">
        <f>'Summary Actuals Budget 21 22'!F117</f>
        <v>1104</v>
      </c>
      <c r="H116" s="52">
        <f t="shared" si="2"/>
        <v>1.826086956521739</v>
      </c>
    </row>
    <row r="117" spans="2:11" x14ac:dyDescent="0.25">
      <c r="C117" t="s">
        <v>67</v>
      </c>
      <c r="D117" s="51">
        <f>'Income &amp; Expense'!BF53</f>
        <v>506.03</v>
      </c>
      <c r="F117" s="136">
        <f>'Summary Actuals Budget 21 22'!F119</f>
        <v>0</v>
      </c>
      <c r="H117" s="52" t="e">
        <f t="shared" si="2"/>
        <v>#DIV/0!</v>
      </c>
    </row>
    <row r="118" spans="2:11" ht="15.75" thickBot="1" x14ac:dyDescent="0.3">
      <c r="C118" t="s">
        <v>231</v>
      </c>
      <c r="D118" s="51">
        <f>'Income &amp; Expense'!BH53</f>
        <v>84.36</v>
      </c>
      <c r="F118" s="51">
        <v>0</v>
      </c>
    </row>
    <row r="119" spans="2:11" ht="15.75" thickBot="1" x14ac:dyDescent="0.3">
      <c r="B119" t="s">
        <v>68</v>
      </c>
      <c r="D119" s="66">
        <f>SUM(D102:D118)</f>
        <v>4516.8899999999994</v>
      </c>
      <c r="F119" s="66">
        <f>SUM(F102:F118)</f>
        <v>24204</v>
      </c>
      <c r="H119" s="52">
        <f t="shared" si="2"/>
        <v>0.18661750123946452</v>
      </c>
    </row>
    <row r="120" spans="2:11" x14ac:dyDescent="0.25">
      <c r="B120" t="s">
        <v>161</v>
      </c>
      <c r="D120" s="51">
        <f>D119+D58</f>
        <v>44875.819999999992</v>
      </c>
      <c r="F120" s="51">
        <f>F119+F58</f>
        <v>94369</v>
      </c>
      <c r="H120" s="52">
        <f t="shared" si="2"/>
        <v>0.47553561021098023</v>
      </c>
    </row>
    <row r="121" spans="2:11" x14ac:dyDescent="0.25">
      <c r="H121" s="52" t="str">
        <f t="shared" si="2"/>
        <v/>
      </c>
    </row>
    <row r="122" spans="2:11" ht="18.75" x14ac:dyDescent="0.3">
      <c r="B122" s="1" t="s">
        <v>69</v>
      </c>
      <c r="D122" s="51">
        <f>D70+D85+D90+D99+D120</f>
        <v>67967.149999999994</v>
      </c>
      <c r="F122" s="51">
        <f>F70+F85+F90+F99+F120</f>
        <v>152744</v>
      </c>
      <c r="H122" s="52">
        <f t="shared" si="2"/>
        <v>0.44497427067511652</v>
      </c>
    </row>
    <row r="123" spans="2:11" ht="18.75" x14ac:dyDescent="0.3">
      <c r="B123" s="1" t="s">
        <v>70</v>
      </c>
      <c r="D123" s="51">
        <f>D37-D122</f>
        <v>-22170.25</v>
      </c>
      <c r="F123" s="51">
        <f>F37-F122</f>
        <v>-22904</v>
      </c>
    </row>
    <row r="124" spans="2:11" ht="18.75" x14ac:dyDescent="0.3">
      <c r="B124" s="1"/>
      <c r="K124" s="2"/>
    </row>
    <row r="125" spans="2:11" x14ac:dyDescent="0.25">
      <c r="B125" s="2" t="s">
        <v>305</v>
      </c>
    </row>
    <row r="126" spans="2:11" x14ac:dyDescent="0.25">
      <c r="B126" s="2" t="s">
        <v>325</v>
      </c>
      <c r="C126" s="2"/>
      <c r="D126" s="80"/>
      <c r="E126" s="2"/>
      <c r="F126" s="80"/>
    </row>
    <row r="127" spans="2:11" x14ac:dyDescent="0.25">
      <c r="B127" s="2" t="s">
        <v>324</v>
      </c>
      <c r="C127" s="2"/>
      <c r="D127" s="80"/>
      <c r="E127" s="2"/>
      <c r="F127" s="80"/>
      <c r="G127" s="2"/>
      <c r="H127" s="81"/>
      <c r="I127" s="2"/>
      <c r="J127" s="2"/>
      <c r="K127" s="2"/>
    </row>
    <row r="128" spans="2:11" x14ac:dyDescent="0.25">
      <c r="B128" s="2" t="s">
        <v>312</v>
      </c>
    </row>
    <row r="129" spans="2:8" x14ac:dyDescent="0.25">
      <c r="B129" s="2" t="s">
        <v>323</v>
      </c>
      <c r="D129"/>
      <c r="F129"/>
      <c r="H129"/>
    </row>
    <row r="130" spans="2:8" x14ac:dyDescent="0.25">
      <c r="B130" s="2" t="s">
        <v>322</v>
      </c>
      <c r="D130"/>
      <c r="F130"/>
      <c r="H130"/>
    </row>
    <row r="131" spans="2:8" x14ac:dyDescent="0.25">
      <c r="B131" s="2" t="s">
        <v>315</v>
      </c>
    </row>
    <row r="132" spans="2:8" ht="15.75" x14ac:dyDescent="0.25">
      <c r="B132" s="91" t="s">
        <v>317</v>
      </c>
      <c r="C132" s="91"/>
    </row>
    <row r="133" spans="2:8" x14ac:dyDescent="0.25">
      <c r="B133" s="2" t="s">
        <v>319</v>
      </c>
    </row>
    <row r="134" spans="2:8" x14ac:dyDescent="0.25">
      <c r="B134" s="92" t="s">
        <v>338</v>
      </c>
    </row>
    <row r="135" spans="2:8" x14ac:dyDescent="0.25">
      <c r="B135" s="92" t="s">
        <v>355</v>
      </c>
      <c r="C135" s="92"/>
      <c r="D135" s="92"/>
      <c r="E135" s="92"/>
    </row>
  </sheetData>
  <mergeCells count="1">
    <mergeCell ref="B20:C20"/>
  </mergeCells>
  <pageMargins left="0.7" right="0.7" top="1" bottom="0.75" header="0.3" footer="0.3"/>
  <pageSetup scale="83" orientation="portrait" horizontalDpi="4294967293" verticalDpi="0" r:id="rId1"/>
  <headerFooter>
    <oddHeader>&amp;C&amp;"-,Bold"&amp;14League of Women Voters of Oregon 
Budget vs Actual
 Jan 5, 2021</oddHeader>
    <oddFooter>&amp;RPage &amp;P of &amp;N</oddFooter>
  </headerFooter>
  <rowBreaks count="2" manualBreakCount="2">
    <brk id="37" max="16383" man="1"/>
    <brk id="8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133"/>
  <sheetViews>
    <sheetView tabSelected="1" zoomScaleNormal="100" zoomScaleSheetLayoutView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L31" sqref="L31"/>
    </sheetView>
  </sheetViews>
  <sheetFormatPr defaultColWidth="8.85546875" defaultRowHeight="15" x14ac:dyDescent="0.25"/>
  <cols>
    <col min="1" max="1" width="5.28515625" style="7" customWidth="1"/>
    <col min="2" max="2" width="46.140625" style="2" customWidth="1"/>
    <col min="3" max="8" width="22.5703125" style="11" customWidth="1"/>
    <col min="9" max="10" width="17.5703125" style="11" hidden="1" customWidth="1"/>
    <col min="11" max="11" width="33.28515625" style="19" customWidth="1"/>
    <col min="12" max="13" width="24" style="2" customWidth="1"/>
    <col min="14" max="14" width="24.28515625" style="2" customWidth="1"/>
    <col min="15" max="16384" width="8.85546875" style="2"/>
  </cols>
  <sheetData>
    <row r="1" spans="1:13" s="3" customFormat="1" ht="30.75" customHeight="1" x14ac:dyDescent="0.25">
      <c r="A1" s="100" t="s">
        <v>0</v>
      </c>
      <c r="B1" s="101"/>
      <c r="C1" s="99" t="s">
        <v>78</v>
      </c>
      <c r="D1" s="99"/>
      <c r="E1" s="99" t="s">
        <v>79</v>
      </c>
      <c r="F1" s="99"/>
      <c r="G1" s="95" t="s">
        <v>357</v>
      </c>
      <c r="H1" s="95" t="s">
        <v>360</v>
      </c>
      <c r="I1" s="95" t="s">
        <v>367</v>
      </c>
      <c r="J1" s="95" t="s">
        <v>360</v>
      </c>
      <c r="K1" s="104" t="s">
        <v>77</v>
      </c>
      <c r="L1" s="201" t="s">
        <v>363</v>
      </c>
      <c r="M1" s="95" t="s">
        <v>368</v>
      </c>
    </row>
    <row r="2" spans="1:13" s="13" customFormat="1" ht="33" customHeight="1" x14ac:dyDescent="0.25">
      <c r="A2" s="102"/>
      <c r="B2" s="103"/>
      <c r="C2" s="111" t="s">
        <v>111</v>
      </c>
      <c r="D2" s="111" t="s">
        <v>103</v>
      </c>
      <c r="E2" s="111" t="s">
        <v>80</v>
      </c>
      <c r="F2" s="197" t="s">
        <v>369</v>
      </c>
      <c r="G2" s="110" t="s">
        <v>400</v>
      </c>
      <c r="H2" s="110" t="s">
        <v>400</v>
      </c>
      <c r="I2" s="110" t="s">
        <v>366</v>
      </c>
      <c r="J2" s="110" t="s">
        <v>366</v>
      </c>
      <c r="K2" s="105"/>
      <c r="L2" s="202" t="s">
        <v>374</v>
      </c>
      <c r="M2" s="110" t="s">
        <v>374</v>
      </c>
    </row>
    <row r="3" spans="1:13" s="13" customFormat="1" x14ac:dyDescent="0.25">
      <c r="A3" s="12" t="s">
        <v>100</v>
      </c>
      <c r="C3" s="30"/>
      <c r="D3" s="30"/>
      <c r="E3" s="30"/>
      <c r="F3" s="198"/>
      <c r="G3" s="30"/>
      <c r="H3" s="30"/>
      <c r="I3" s="30"/>
      <c r="J3" s="30"/>
      <c r="K3" s="17"/>
      <c r="L3" s="203"/>
    </row>
    <row r="4" spans="1:13" x14ac:dyDescent="0.25">
      <c r="B4" s="2" t="s">
        <v>71</v>
      </c>
      <c r="F4" s="180"/>
      <c r="L4" s="204"/>
    </row>
    <row r="5" spans="1:13" x14ac:dyDescent="0.25">
      <c r="B5" s="2" t="s">
        <v>86</v>
      </c>
      <c r="C5" s="11">
        <v>25818.23</v>
      </c>
      <c r="D5" s="11">
        <v>29463.68</v>
      </c>
      <c r="E5" s="11">
        <v>25000</v>
      </c>
      <c r="F5" s="180">
        <v>25000</v>
      </c>
      <c r="G5" s="11">
        <v>6560</v>
      </c>
      <c r="H5" s="112">
        <f>+G5/F5</f>
        <v>0.26240000000000002</v>
      </c>
      <c r="I5" s="112"/>
      <c r="J5" s="112">
        <f>+I5/F5</f>
        <v>0</v>
      </c>
      <c r="K5" s="19" t="s">
        <v>378</v>
      </c>
      <c r="L5" s="180">
        <v>25000</v>
      </c>
      <c r="M5" s="155">
        <f t="shared" ref="M5:M16" si="0">+L5/F5</f>
        <v>1</v>
      </c>
    </row>
    <row r="6" spans="1:13" x14ac:dyDescent="0.25">
      <c r="B6" s="2" t="s">
        <v>87</v>
      </c>
      <c r="C6" s="11">
        <v>16122</v>
      </c>
      <c r="D6" s="11">
        <v>16770.45</v>
      </c>
      <c r="E6" s="11">
        <v>20000</v>
      </c>
      <c r="F6" s="180">
        <v>20000</v>
      </c>
      <c r="G6" s="11">
        <v>14197.31</v>
      </c>
      <c r="H6" s="112">
        <f t="shared" ref="H6:H16" si="1">+G6/F6</f>
        <v>0.70986549999999993</v>
      </c>
      <c r="I6" s="112"/>
      <c r="J6" s="112">
        <f t="shared" ref="J6:J33" si="2">+I6/F6</f>
        <v>0</v>
      </c>
      <c r="K6" s="19" t="s">
        <v>378</v>
      </c>
      <c r="L6" s="180">
        <v>20000</v>
      </c>
      <c r="M6" s="155">
        <f t="shared" si="0"/>
        <v>1</v>
      </c>
    </row>
    <row r="7" spans="1:13" x14ac:dyDescent="0.25">
      <c r="A7" s="137"/>
      <c r="B7" s="138" t="s">
        <v>358</v>
      </c>
      <c r="C7" s="32"/>
      <c r="D7" s="32"/>
      <c r="E7" s="32"/>
      <c r="F7" s="194"/>
      <c r="G7" s="32">
        <f>+'Budget vs Actual 20 21'!D9</f>
        <v>50</v>
      </c>
      <c r="H7" s="112" t="s">
        <v>361</v>
      </c>
      <c r="I7" s="112"/>
      <c r="J7" s="112" t="s">
        <v>361</v>
      </c>
      <c r="L7" s="181"/>
      <c r="M7" s="155" t="s">
        <v>361</v>
      </c>
    </row>
    <row r="8" spans="1:13" s="3" customFormat="1" x14ac:dyDescent="0.25">
      <c r="A8" s="12"/>
      <c r="B8" s="13" t="s">
        <v>88</v>
      </c>
      <c r="C8" s="39">
        <v>3000</v>
      </c>
      <c r="D8" s="39">
        <v>6000</v>
      </c>
      <c r="E8" s="39">
        <v>4500</v>
      </c>
      <c r="F8" s="194">
        <v>3000</v>
      </c>
      <c r="G8" s="39">
        <v>0</v>
      </c>
      <c r="H8" s="112">
        <f t="shared" si="1"/>
        <v>0</v>
      </c>
      <c r="I8" s="112"/>
      <c r="J8" s="112">
        <f t="shared" si="2"/>
        <v>0</v>
      </c>
      <c r="K8" s="20" t="s">
        <v>81</v>
      </c>
      <c r="L8" s="181">
        <v>6000</v>
      </c>
      <c r="M8" s="155">
        <f t="shared" si="0"/>
        <v>2</v>
      </c>
    </row>
    <row r="9" spans="1:13" s="3" customFormat="1" x14ac:dyDescent="0.25">
      <c r="A9" s="12"/>
      <c r="B9" s="13" t="s">
        <v>112</v>
      </c>
      <c r="C9" s="39"/>
      <c r="D9" s="39">
        <v>8245</v>
      </c>
      <c r="E9" s="39"/>
      <c r="F9" s="194"/>
      <c r="G9" s="39">
        <v>0</v>
      </c>
      <c r="H9" s="112" t="s">
        <v>361</v>
      </c>
      <c r="I9" s="112"/>
      <c r="J9" s="112" t="s">
        <v>361</v>
      </c>
      <c r="K9" s="20" t="s">
        <v>361</v>
      </c>
      <c r="L9" s="181"/>
      <c r="M9" s="155" t="s">
        <v>361</v>
      </c>
    </row>
    <row r="10" spans="1:13" x14ac:dyDescent="0.25">
      <c r="A10" s="137"/>
      <c r="B10" s="138" t="s">
        <v>1</v>
      </c>
      <c r="C10" s="32">
        <v>7554.23</v>
      </c>
      <c r="D10" s="32">
        <v>54277.56</v>
      </c>
      <c r="E10" s="32">
        <v>2500</v>
      </c>
      <c r="F10" s="194">
        <v>2500</v>
      </c>
      <c r="G10" s="32">
        <v>5000</v>
      </c>
      <c r="H10" s="112">
        <f t="shared" si="1"/>
        <v>2</v>
      </c>
      <c r="I10" s="112"/>
      <c r="J10" s="112">
        <f t="shared" si="2"/>
        <v>0</v>
      </c>
      <c r="L10" s="181">
        <v>0</v>
      </c>
      <c r="M10" s="155" t="s">
        <v>361</v>
      </c>
    </row>
    <row r="11" spans="1:13" x14ac:dyDescent="0.25">
      <c r="B11" s="2" t="s">
        <v>2</v>
      </c>
      <c r="C11" s="11">
        <v>2747.55</v>
      </c>
      <c r="D11" s="11">
        <v>332</v>
      </c>
      <c r="E11" s="11">
        <v>8000</v>
      </c>
      <c r="F11" s="180">
        <v>4000</v>
      </c>
      <c r="G11" s="11">
        <v>400</v>
      </c>
      <c r="H11" s="112">
        <f t="shared" si="1"/>
        <v>0.1</v>
      </c>
      <c r="I11" s="112"/>
      <c r="J11" s="112">
        <f t="shared" si="2"/>
        <v>0</v>
      </c>
      <c r="K11" s="19" t="s">
        <v>361</v>
      </c>
      <c r="L11" s="181">
        <v>0</v>
      </c>
      <c r="M11" s="155" t="s">
        <v>361</v>
      </c>
    </row>
    <row r="12" spans="1:13" x14ac:dyDescent="0.25">
      <c r="B12" s="2" t="s">
        <v>359</v>
      </c>
      <c r="F12" s="180"/>
      <c r="G12" s="11">
        <f>+'Budget vs Actual 20 21'!D15</f>
        <v>3750</v>
      </c>
      <c r="H12" s="112" t="s">
        <v>361</v>
      </c>
      <c r="I12" s="112"/>
      <c r="J12" s="112" t="s">
        <v>361</v>
      </c>
      <c r="L12" s="181"/>
      <c r="M12" s="155" t="s">
        <v>361</v>
      </c>
    </row>
    <row r="13" spans="1:13" x14ac:dyDescent="0.25">
      <c r="B13" s="2" t="s">
        <v>99</v>
      </c>
      <c r="E13" s="11">
        <v>40000</v>
      </c>
      <c r="F13" s="180">
        <v>20000</v>
      </c>
      <c r="H13" s="112">
        <f t="shared" si="1"/>
        <v>0</v>
      </c>
      <c r="I13" s="112"/>
      <c r="J13" s="112">
        <f t="shared" si="2"/>
        <v>0</v>
      </c>
      <c r="K13" s="19" t="s">
        <v>123</v>
      </c>
      <c r="L13" s="181">
        <v>25000</v>
      </c>
      <c r="M13" s="155">
        <f t="shared" si="0"/>
        <v>1.25</v>
      </c>
    </row>
    <row r="14" spans="1:13" x14ac:dyDescent="0.25">
      <c r="B14" s="2" t="s">
        <v>98</v>
      </c>
      <c r="C14" s="11">
        <v>8000</v>
      </c>
      <c r="D14" s="31">
        <v>7500</v>
      </c>
      <c r="F14" s="180">
        <v>0</v>
      </c>
      <c r="H14" s="112" t="s">
        <v>361</v>
      </c>
      <c r="I14" s="112"/>
      <c r="J14" s="112" t="s">
        <v>361</v>
      </c>
      <c r="K14" s="19" t="s">
        <v>361</v>
      </c>
      <c r="L14" s="181"/>
      <c r="M14" s="155" t="s">
        <v>361</v>
      </c>
    </row>
    <row r="15" spans="1:13" ht="15.75" thickBot="1" x14ac:dyDescent="0.3">
      <c r="B15" s="2" t="s">
        <v>85</v>
      </c>
      <c r="C15" s="38">
        <v>307.51</v>
      </c>
      <c r="D15" s="38">
        <v>336.04</v>
      </c>
      <c r="E15" s="38">
        <v>500</v>
      </c>
      <c r="F15" s="191">
        <v>500</v>
      </c>
      <c r="G15" s="38">
        <f>+'Budget vs Actual 20 21'!D18</f>
        <v>400.67</v>
      </c>
      <c r="H15" s="117">
        <f t="shared" si="1"/>
        <v>0.80134000000000005</v>
      </c>
      <c r="I15" s="117"/>
      <c r="J15" s="117">
        <f t="shared" si="2"/>
        <v>0</v>
      </c>
      <c r="K15" s="143" t="s">
        <v>361</v>
      </c>
      <c r="L15" s="183">
        <v>0</v>
      </c>
      <c r="M15" s="156" t="s">
        <v>361</v>
      </c>
    </row>
    <row r="16" spans="1:13" s="7" customFormat="1" x14ac:dyDescent="0.25">
      <c r="A16" s="97" t="s">
        <v>3</v>
      </c>
      <c r="B16" s="98"/>
      <c r="C16" s="45">
        <f>SUM(C5:C15)</f>
        <v>63549.52</v>
      </c>
      <c r="D16" s="45">
        <f>SUM(D5:D15)</f>
        <v>122924.73</v>
      </c>
      <c r="E16" s="45">
        <f>SUM(E5:E15)</f>
        <v>100500</v>
      </c>
      <c r="F16" s="195">
        <f>SUM(F5:F15)</f>
        <v>75000</v>
      </c>
      <c r="G16" s="40">
        <f>SUM(G5:G15)</f>
        <v>30357.979999999996</v>
      </c>
      <c r="H16" s="120">
        <f t="shared" si="1"/>
        <v>0.40477306666666663</v>
      </c>
      <c r="I16" s="113"/>
      <c r="J16" s="113">
        <f t="shared" si="2"/>
        <v>0</v>
      </c>
      <c r="K16" s="144"/>
      <c r="L16" s="205">
        <f>SUM(L5:L15)</f>
        <v>76000</v>
      </c>
      <c r="M16" s="157">
        <f t="shared" si="0"/>
        <v>1.0133333333333334</v>
      </c>
    </row>
    <row r="17" spans="1:13" s="7" customFormat="1" x14ac:dyDescent="0.25">
      <c r="A17" s="10"/>
      <c r="B17" s="10"/>
      <c r="C17" s="33"/>
      <c r="D17" s="33"/>
      <c r="E17" s="33"/>
      <c r="F17" s="33"/>
      <c r="G17" s="33"/>
      <c r="H17" s="33"/>
      <c r="I17" s="33"/>
      <c r="J17" s="112" t="s">
        <v>361</v>
      </c>
      <c r="K17" s="21"/>
      <c r="L17" s="181"/>
    </row>
    <row r="18" spans="1:13" x14ac:dyDescent="0.25">
      <c r="A18" s="7" t="s">
        <v>101</v>
      </c>
      <c r="J18" s="112" t="s">
        <v>361</v>
      </c>
      <c r="L18" s="181"/>
    </row>
    <row r="19" spans="1:13" x14ac:dyDescent="0.25">
      <c r="B19" s="2" t="s">
        <v>4</v>
      </c>
      <c r="C19" s="11">
        <v>3677.5</v>
      </c>
      <c r="D19" s="11">
        <v>2210</v>
      </c>
      <c r="E19" s="37">
        <v>3000</v>
      </c>
      <c r="F19" s="181">
        <v>3000</v>
      </c>
      <c r="G19" s="115">
        <v>1820</v>
      </c>
      <c r="H19" s="112">
        <f t="shared" ref="H19:H33" si="3">+G19/F19</f>
        <v>0.60666666666666669</v>
      </c>
      <c r="I19" s="112"/>
      <c r="J19" s="112">
        <f t="shared" si="2"/>
        <v>0</v>
      </c>
      <c r="K19" s="19" t="s">
        <v>82</v>
      </c>
      <c r="L19" s="181">
        <f>+(42*65)+(5*32.5)</f>
        <v>2892.5</v>
      </c>
      <c r="M19" s="155">
        <f t="shared" ref="M19:M29" si="4">+L19/F19</f>
        <v>0.96416666666666662</v>
      </c>
    </row>
    <row r="20" spans="1:13" x14ac:dyDescent="0.25">
      <c r="B20" s="2" t="s">
        <v>5</v>
      </c>
      <c r="C20" s="11">
        <v>23525.68</v>
      </c>
      <c r="D20" s="11">
        <v>25926.47</v>
      </c>
      <c r="E20" s="37">
        <v>29250</v>
      </c>
      <c r="F20" s="181">
        <v>32740</v>
      </c>
      <c r="G20" s="115">
        <v>24251.279999999999</v>
      </c>
      <c r="H20" s="112">
        <f t="shared" si="3"/>
        <v>0.74072327428222351</v>
      </c>
      <c r="I20" s="112"/>
      <c r="J20" s="112">
        <f t="shared" si="2"/>
        <v>0</v>
      </c>
      <c r="K20" s="19" t="s">
        <v>83</v>
      </c>
      <c r="L20" s="206">
        <v>33351.75</v>
      </c>
      <c r="M20" s="155">
        <f t="shared" si="4"/>
        <v>1.0186850946854</v>
      </c>
    </row>
    <row r="21" spans="1:13" x14ac:dyDescent="0.25">
      <c r="B21" s="2" t="s">
        <v>6</v>
      </c>
      <c r="C21" s="11">
        <v>2763.15</v>
      </c>
      <c r="D21" s="11">
        <v>2574.0299999999997</v>
      </c>
      <c r="E21" s="37">
        <v>3000</v>
      </c>
      <c r="F21" s="181">
        <v>1000</v>
      </c>
      <c r="G21" s="115">
        <v>659.46</v>
      </c>
      <c r="H21" s="112">
        <f t="shared" si="3"/>
        <v>0.65946000000000005</v>
      </c>
      <c r="I21" s="112"/>
      <c r="J21" s="112">
        <f t="shared" si="2"/>
        <v>0</v>
      </c>
      <c r="K21" s="19" t="s">
        <v>372</v>
      </c>
      <c r="L21" s="154">
        <v>300</v>
      </c>
      <c r="M21" s="155">
        <f t="shared" si="4"/>
        <v>0.3</v>
      </c>
    </row>
    <row r="22" spans="1:13" x14ac:dyDescent="0.25">
      <c r="B22" s="2" t="s">
        <v>7</v>
      </c>
      <c r="C22" s="11">
        <v>2407</v>
      </c>
      <c r="D22" s="11">
        <v>2408</v>
      </c>
      <c r="E22" s="37">
        <v>7000</v>
      </c>
      <c r="F22" s="181">
        <v>5000</v>
      </c>
      <c r="G22" s="115">
        <v>2520</v>
      </c>
      <c r="H22" s="112">
        <f t="shared" si="3"/>
        <v>0.504</v>
      </c>
      <c r="I22" s="112"/>
      <c r="J22" s="112">
        <f t="shared" si="2"/>
        <v>0</v>
      </c>
      <c r="K22" s="19" t="s">
        <v>370</v>
      </c>
      <c r="L22" s="181">
        <v>5000</v>
      </c>
      <c r="M22" s="155">
        <f t="shared" si="4"/>
        <v>1</v>
      </c>
    </row>
    <row r="23" spans="1:13" x14ac:dyDescent="0.25">
      <c r="B23" s="2" t="s">
        <v>362</v>
      </c>
      <c r="E23" s="37"/>
      <c r="F23" s="181"/>
      <c r="G23" s="115">
        <f>+'Budget vs Actual 20 21'!D26</f>
        <v>0</v>
      </c>
      <c r="H23" s="112" t="s">
        <v>361</v>
      </c>
      <c r="I23" s="112"/>
      <c r="J23" s="112" t="s">
        <v>361</v>
      </c>
      <c r="L23" s="181"/>
      <c r="M23" s="155" t="s">
        <v>361</v>
      </c>
    </row>
    <row r="24" spans="1:13" x14ac:dyDescent="0.25">
      <c r="B24" s="2" t="s">
        <v>8</v>
      </c>
      <c r="C24" s="11">
        <v>130.5</v>
      </c>
      <c r="D24" s="11">
        <v>889.24</v>
      </c>
      <c r="E24" s="37">
        <v>100</v>
      </c>
      <c r="F24" s="181">
        <v>100</v>
      </c>
      <c r="G24" s="115">
        <v>0</v>
      </c>
      <c r="H24" s="112">
        <f t="shared" si="3"/>
        <v>0</v>
      </c>
      <c r="I24" s="112"/>
      <c r="J24" s="112">
        <f t="shared" si="2"/>
        <v>0</v>
      </c>
      <c r="K24" s="19" t="s">
        <v>373</v>
      </c>
      <c r="L24" s="181">
        <v>100</v>
      </c>
      <c r="M24" s="155">
        <f t="shared" si="4"/>
        <v>1</v>
      </c>
    </row>
    <row r="25" spans="1:13" x14ac:dyDescent="0.25">
      <c r="B25" s="2" t="s">
        <v>89</v>
      </c>
      <c r="E25" s="37"/>
      <c r="F25" s="181"/>
      <c r="G25" s="115">
        <f>+'Budget vs Actual 20 21'!D28</f>
        <v>0</v>
      </c>
      <c r="H25" s="112" t="s">
        <v>361</v>
      </c>
      <c r="I25" s="112"/>
      <c r="J25" s="112" t="s">
        <v>361</v>
      </c>
      <c r="L25" s="181"/>
      <c r="M25" s="155" t="s">
        <v>361</v>
      </c>
    </row>
    <row r="26" spans="1:13" x14ac:dyDescent="0.25">
      <c r="B26" s="2" t="s">
        <v>90</v>
      </c>
      <c r="C26" s="11">
        <v>0</v>
      </c>
      <c r="D26" s="31">
        <v>2338</v>
      </c>
      <c r="E26" s="37">
        <v>2000</v>
      </c>
      <c r="F26" s="181">
        <v>0</v>
      </c>
      <c r="G26" s="115">
        <f>+'Budget vs Actual 20 21'!D29</f>
        <v>0</v>
      </c>
      <c r="H26" s="112" t="s">
        <v>361</v>
      </c>
      <c r="I26" s="112"/>
      <c r="J26" s="112" t="s">
        <v>361</v>
      </c>
      <c r="K26" s="19" t="s">
        <v>120</v>
      </c>
      <c r="L26" s="173">
        <v>2000</v>
      </c>
      <c r="M26" s="170" t="s">
        <v>371</v>
      </c>
    </row>
    <row r="27" spans="1:13" s="3" customFormat="1" x14ac:dyDescent="0.25">
      <c r="A27" s="8"/>
      <c r="B27" s="3" t="s">
        <v>104</v>
      </c>
      <c r="C27" s="48"/>
      <c r="D27" s="11"/>
      <c r="E27" s="34">
        <v>3000</v>
      </c>
      <c r="F27" s="181">
        <v>9000</v>
      </c>
      <c r="G27" s="115">
        <f>+'Budget vs Actual 20 21'!D30</f>
        <v>0</v>
      </c>
      <c r="H27" s="112">
        <f t="shared" si="3"/>
        <v>0</v>
      </c>
      <c r="I27" s="112"/>
      <c r="J27" s="112">
        <f t="shared" si="2"/>
        <v>0</v>
      </c>
      <c r="K27" s="20" t="s">
        <v>121</v>
      </c>
      <c r="L27" s="154">
        <v>5000</v>
      </c>
      <c r="M27" s="155">
        <f t="shared" si="4"/>
        <v>0.55555555555555558</v>
      </c>
    </row>
    <row r="28" spans="1:13" x14ac:dyDescent="0.25">
      <c r="B28" s="2" t="s">
        <v>91</v>
      </c>
      <c r="C28" s="48">
        <v>270</v>
      </c>
      <c r="D28" s="11">
        <v>1448</v>
      </c>
      <c r="E28" s="37">
        <v>2000</v>
      </c>
      <c r="F28" s="181">
        <v>2000</v>
      </c>
      <c r="G28" s="115">
        <f>+'Budget vs Actual 20 21'!D31</f>
        <v>0</v>
      </c>
      <c r="H28" s="112">
        <f t="shared" si="3"/>
        <v>0</v>
      </c>
      <c r="I28" s="112"/>
      <c r="J28" s="112">
        <f t="shared" si="2"/>
        <v>0</v>
      </c>
      <c r="L28" s="181">
        <v>2000</v>
      </c>
      <c r="M28" s="155">
        <f t="shared" si="4"/>
        <v>1</v>
      </c>
    </row>
    <row r="29" spans="1:13" x14ac:dyDescent="0.25">
      <c r="B29" s="2" t="s">
        <v>92</v>
      </c>
      <c r="C29" s="32">
        <v>1822</v>
      </c>
      <c r="D29" s="32"/>
      <c r="E29" s="32">
        <v>0</v>
      </c>
      <c r="F29" s="194">
        <v>2000</v>
      </c>
      <c r="G29" s="115">
        <f>+'Budget vs Actual 20 21'!D32</f>
        <v>0</v>
      </c>
      <c r="H29" s="112">
        <f t="shared" si="3"/>
        <v>0</v>
      </c>
      <c r="I29" s="112"/>
      <c r="J29" s="112">
        <f t="shared" si="2"/>
        <v>0</v>
      </c>
      <c r="L29" s="154">
        <v>0</v>
      </c>
      <c r="M29" s="155">
        <f t="shared" si="4"/>
        <v>0</v>
      </c>
    </row>
    <row r="30" spans="1:13" ht="15.75" thickBot="1" x14ac:dyDescent="0.3">
      <c r="B30" s="2" t="s">
        <v>113</v>
      </c>
      <c r="C30" s="38"/>
      <c r="D30" s="38">
        <v>10515</v>
      </c>
      <c r="E30" s="38">
        <v>15000</v>
      </c>
      <c r="F30" s="191">
        <v>0</v>
      </c>
      <c r="G30" s="121">
        <f>+'Budget vs Actual 20 21'!D33</f>
        <v>0</v>
      </c>
      <c r="H30" s="117" t="s">
        <v>361</v>
      </c>
      <c r="I30" s="117"/>
      <c r="J30" s="117" t="s">
        <v>361</v>
      </c>
      <c r="K30" s="143"/>
      <c r="L30" s="183">
        <v>0</v>
      </c>
      <c r="M30" s="156"/>
    </row>
    <row r="31" spans="1:13" x14ac:dyDescent="0.25">
      <c r="A31" s="14" t="s">
        <v>84</v>
      </c>
      <c r="B31" s="15"/>
      <c r="C31" s="122">
        <f>SUM(C19:C29)</f>
        <v>34595.83</v>
      </c>
      <c r="D31" s="122">
        <f>SUM(D19:D30)</f>
        <v>48308.74</v>
      </c>
      <c r="E31" s="122">
        <f>SUM(E19:E29)</f>
        <v>49350</v>
      </c>
      <c r="F31" s="193">
        <f>SUM(F19:F30)</f>
        <v>54840</v>
      </c>
      <c r="G31" s="123">
        <f>SUM(G19:G29)</f>
        <v>29250.739999999998</v>
      </c>
      <c r="H31" s="119">
        <f t="shared" si="3"/>
        <v>0.5333832968636032</v>
      </c>
      <c r="I31" s="139"/>
      <c r="J31" s="139">
        <f t="shared" si="2"/>
        <v>0</v>
      </c>
      <c r="K31" s="145"/>
      <c r="L31" s="213">
        <f>SUM(L19:L29)</f>
        <v>50644.25</v>
      </c>
      <c r="M31" s="155">
        <f t="shared" ref="M31" si="5">+L31/F31</f>
        <v>0.92349106491611965</v>
      </c>
    </row>
    <row r="32" spans="1:13" x14ac:dyDescent="0.25">
      <c r="F32" s="180"/>
      <c r="H32" s="114"/>
      <c r="I32" s="114"/>
      <c r="J32" s="113" t="s">
        <v>361</v>
      </c>
      <c r="K32" s="146"/>
      <c r="L32" s="207"/>
      <c r="M32" s="114"/>
    </row>
    <row r="33" spans="1:14" ht="19.5" thickBot="1" x14ac:dyDescent="0.35">
      <c r="A33" s="106" t="s">
        <v>109</v>
      </c>
      <c r="B33" s="107"/>
      <c r="C33" s="165">
        <f>C126</f>
        <v>98145.35</v>
      </c>
      <c r="D33" s="165">
        <f>D126</f>
        <v>171233.47</v>
      </c>
      <c r="E33" s="165">
        <f>E126</f>
        <v>149850</v>
      </c>
      <c r="F33" s="196">
        <f>+'Budget vs Actual 20 21'!F37</f>
        <v>129840</v>
      </c>
      <c r="G33" s="166">
        <f>+G31+G16</f>
        <v>59608.719999999994</v>
      </c>
      <c r="H33" s="167">
        <f t="shared" si="3"/>
        <v>0.45909365372766475</v>
      </c>
      <c r="I33" s="167"/>
      <c r="J33" s="167">
        <f t="shared" si="2"/>
        <v>0</v>
      </c>
      <c r="K33" s="169"/>
      <c r="L33" s="208">
        <f>+L31+L16</f>
        <v>126644.25</v>
      </c>
      <c r="M33" s="168">
        <f t="shared" ref="M33" si="6">+L33/F33</f>
        <v>0.97538701478743073</v>
      </c>
    </row>
    <row r="34" spans="1:14" ht="9.75" customHeight="1" x14ac:dyDescent="0.3">
      <c r="A34" s="163"/>
      <c r="B34" s="164"/>
      <c r="C34" s="45"/>
      <c r="D34" s="45"/>
      <c r="E34" s="45"/>
      <c r="F34" s="40"/>
      <c r="G34" s="40"/>
      <c r="H34" s="112"/>
      <c r="I34" s="112"/>
      <c r="J34" s="112"/>
      <c r="L34" s="195"/>
      <c r="M34" s="155"/>
    </row>
    <row r="35" spans="1:14" s="3" customFormat="1" ht="27.75" customHeight="1" x14ac:dyDescent="0.25">
      <c r="A35" s="100" t="s">
        <v>9</v>
      </c>
      <c r="B35" s="101"/>
      <c r="C35" s="108" t="s">
        <v>78</v>
      </c>
      <c r="D35" s="109"/>
      <c r="E35" s="108" t="s">
        <v>79</v>
      </c>
      <c r="F35" s="109"/>
      <c r="G35" s="95" t="s">
        <v>357</v>
      </c>
      <c r="H35" s="95" t="s">
        <v>360</v>
      </c>
      <c r="I35" s="95" t="s">
        <v>357</v>
      </c>
      <c r="J35" s="95" t="s">
        <v>360</v>
      </c>
      <c r="K35" s="104" t="s">
        <v>77</v>
      </c>
      <c r="L35" s="201" t="s">
        <v>363</v>
      </c>
      <c r="M35" s="95" t="s">
        <v>368</v>
      </c>
    </row>
    <row r="36" spans="1:14" s="13" customFormat="1" ht="45" x14ac:dyDescent="0.25">
      <c r="A36" s="102"/>
      <c r="B36" s="103"/>
      <c r="C36" s="35" t="s">
        <v>111</v>
      </c>
      <c r="D36" s="35" t="s">
        <v>103</v>
      </c>
      <c r="E36" s="35" t="s">
        <v>80</v>
      </c>
      <c r="F36" s="199" t="s">
        <v>369</v>
      </c>
      <c r="G36" s="110" t="s">
        <v>400</v>
      </c>
      <c r="H36" s="110" t="s">
        <v>400</v>
      </c>
      <c r="I36" s="110" t="s">
        <v>366</v>
      </c>
      <c r="J36" s="110" t="s">
        <v>366</v>
      </c>
      <c r="K36" s="105"/>
      <c r="L36" s="202" t="s">
        <v>375</v>
      </c>
      <c r="M36" s="110" t="s">
        <v>376</v>
      </c>
    </row>
    <row r="37" spans="1:14" x14ac:dyDescent="0.25">
      <c r="L37" s="204"/>
    </row>
    <row r="38" spans="1:14" ht="18.75" x14ac:dyDescent="0.3">
      <c r="A38" s="9" t="s">
        <v>119</v>
      </c>
      <c r="B38" s="9"/>
      <c r="C38" s="43"/>
      <c r="D38" s="33"/>
      <c r="E38" s="43"/>
      <c r="F38" s="36"/>
      <c r="G38" s="36"/>
      <c r="H38" s="36"/>
      <c r="I38" s="36"/>
      <c r="J38" s="36"/>
      <c r="L38" s="204"/>
    </row>
    <row r="39" spans="1:14" x14ac:dyDescent="0.25">
      <c r="B39" s="2" t="s">
        <v>10</v>
      </c>
      <c r="C39" s="11">
        <v>29740.07</v>
      </c>
      <c r="D39" s="31">
        <v>33331.410000000003</v>
      </c>
      <c r="E39" s="11">
        <v>40000</v>
      </c>
      <c r="F39" s="181">
        <v>41000</v>
      </c>
      <c r="G39" s="37">
        <v>30264.73</v>
      </c>
      <c r="H39" s="112">
        <f>+G39/F39</f>
        <v>0.73816414634146343</v>
      </c>
      <c r="I39" s="112"/>
      <c r="J39" s="112">
        <f>+I39/F39</f>
        <v>0</v>
      </c>
      <c r="K39" s="22" t="s">
        <v>380</v>
      </c>
      <c r="L39" s="181">
        <f>41000*1.03</f>
        <v>42230</v>
      </c>
      <c r="M39" s="159">
        <f>+L39/F39</f>
        <v>1.03</v>
      </c>
      <c r="N39" s="2" t="s">
        <v>361</v>
      </c>
    </row>
    <row r="40" spans="1:14" s="4" customFormat="1" x14ac:dyDescent="0.25">
      <c r="A40" s="8"/>
      <c r="B40" s="3" t="s">
        <v>11</v>
      </c>
      <c r="C40" s="31">
        <v>3144.9</v>
      </c>
      <c r="D40" s="11">
        <v>3300.21</v>
      </c>
      <c r="E40" s="31">
        <v>5000</v>
      </c>
      <c r="F40" s="181">
        <v>5150</v>
      </c>
      <c r="G40" s="34">
        <v>2703.07</v>
      </c>
      <c r="H40" s="112">
        <f>+G40/F40</f>
        <v>0.52486796116504852</v>
      </c>
      <c r="I40" s="112"/>
      <c r="J40" s="112">
        <f>+I40/F40</f>
        <v>0</v>
      </c>
      <c r="K40" s="23"/>
      <c r="L40" s="181">
        <f>5150*1.03</f>
        <v>5304.5</v>
      </c>
      <c r="M40" s="159">
        <f>+L40/F40</f>
        <v>1.03</v>
      </c>
      <c r="N40" s="147"/>
    </row>
    <row r="41" spans="1:14" x14ac:dyDescent="0.25">
      <c r="B41" s="5" t="s">
        <v>12</v>
      </c>
      <c r="C41" s="11">
        <v>247.76</v>
      </c>
      <c r="D41" s="11">
        <v>433.99</v>
      </c>
      <c r="E41" s="11">
        <v>300</v>
      </c>
      <c r="F41" s="181">
        <v>300</v>
      </c>
      <c r="G41" s="37">
        <f>+'Budget vs Actual 20 21'!D43</f>
        <v>279.44</v>
      </c>
      <c r="H41" s="112">
        <f>+G41/F41</f>
        <v>0.93146666666666667</v>
      </c>
      <c r="I41" s="112"/>
      <c r="J41" s="112">
        <f>+I41/F41</f>
        <v>0</v>
      </c>
      <c r="K41" s="19" t="s">
        <v>378</v>
      </c>
      <c r="L41" s="181">
        <f>300*1.03</f>
        <v>309</v>
      </c>
      <c r="M41" s="159">
        <f>+L41/F41</f>
        <v>1.03</v>
      </c>
    </row>
    <row r="42" spans="1:14" x14ac:dyDescent="0.25">
      <c r="B42" s="2" t="s">
        <v>13</v>
      </c>
      <c r="C42" s="11">
        <v>130</v>
      </c>
      <c r="D42" s="11">
        <v>195</v>
      </c>
      <c r="E42" s="11">
        <v>200</v>
      </c>
      <c r="F42" s="180">
        <v>130</v>
      </c>
      <c r="G42" s="11">
        <f>+'Budget vs Actual 20 21'!D44</f>
        <v>130</v>
      </c>
      <c r="H42" s="112">
        <f>+G42/F42</f>
        <v>1</v>
      </c>
      <c r="I42" s="112"/>
      <c r="J42" s="112">
        <f>+I42/F42</f>
        <v>0</v>
      </c>
      <c r="K42" s="19" t="s">
        <v>378</v>
      </c>
      <c r="L42" s="181">
        <v>130</v>
      </c>
      <c r="M42" s="155">
        <f>+L42/F42</f>
        <v>1</v>
      </c>
    </row>
    <row r="43" spans="1:14" x14ac:dyDescent="0.25">
      <c r="B43" s="2" t="s">
        <v>14</v>
      </c>
      <c r="C43" s="11">
        <v>981.18</v>
      </c>
      <c r="D43" s="47">
        <v>1304.24</v>
      </c>
      <c r="E43" s="11">
        <v>1200</v>
      </c>
      <c r="F43" s="181">
        <v>2000</v>
      </c>
      <c r="G43" s="37">
        <v>907.98</v>
      </c>
      <c r="H43" s="112">
        <f>+G43/F43</f>
        <v>0.45399</v>
      </c>
      <c r="I43" s="112"/>
      <c r="J43" s="112">
        <f>+I43/F43</f>
        <v>0</v>
      </c>
      <c r="K43" s="22" t="s">
        <v>379</v>
      </c>
      <c r="L43" s="181">
        <v>1750</v>
      </c>
      <c r="M43" s="155">
        <f>+L43/F43</f>
        <v>0.875</v>
      </c>
    </row>
    <row r="44" spans="1:14" x14ac:dyDescent="0.25">
      <c r="B44" s="2" t="s">
        <v>15</v>
      </c>
      <c r="C44" s="11">
        <v>5184.54</v>
      </c>
      <c r="D44" s="11">
        <v>2599.14</v>
      </c>
      <c r="E44" s="11">
        <v>1700</v>
      </c>
      <c r="F44" s="181">
        <v>2000</v>
      </c>
      <c r="G44" s="37">
        <f>+'Budget vs Actual 20 21'!D48</f>
        <v>554.46</v>
      </c>
      <c r="H44" s="112">
        <f>+G44/F44</f>
        <v>0.27723000000000003</v>
      </c>
      <c r="I44" s="112"/>
      <c r="J44" s="112">
        <f>+I44/F44</f>
        <v>0</v>
      </c>
      <c r="K44" s="22" t="s">
        <v>381</v>
      </c>
      <c r="L44" s="173">
        <f>+F44*0.67</f>
        <v>1340</v>
      </c>
      <c r="M44" s="155">
        <f>+L44/F44</f>
        <v>0.67</v>
      </c>
    </row>
    <row r="45" spans="1:14" x14ac:dyDescent="0.25">
      <c r="B45" s="2" t="s">
        <v>148</v>
      </c>
      <c r="C45" s="11">
        <v>0</v>
      </c>
      <c r="D45" s="47">
        <v>0</v>
      </c>
      <c r="E45" s="11">
        <v>0</v>
      </c>
      <c r="F45" s="181">
        <v>0</v>
      </c>
      <c r="G45" s="37">
        <f>+'Budget vs Actual 20 21'!D46</f>
        <v>0</v>
      </c>
      <c r="H45" s="112" t="s">
        <v>361</v>
      </c>
      <c r="I45" s="112"/>
      <c r="J45" s="112" t="s">
        <v>361</v>
      </c>
      <c r="K45" s="22"/>
      <c r="L45" s="154">
        <v>500</v>
      </c>
      <c r="M45" s="170" t="s">
        <v>371</v>
      </c>
    </row>
    <row r="46" spans="1:14" s="3" customFormat="1" x14ac:dyDescent="0.25">
      <c r="A46" s="7"/>
      <c r="B46" s="2" t="s">
        <v>16</v>
      </c>
      <c r="C46" s="11">
        <v>1227.81</v>
      </c>
      <c r="D46" s="11">
        <v>1115.06</v>
      </c>
      <c r="E46" s="11">
        <v>1400</v>
      </c>
      <c r="F46" s="181">
        <v>1400</v>
      </c>
      <c r="G46" s="37">
        <v>983.3</v>
      </c>
      <c r="H46" s="112">
        <f>+G46/F46</f>
        <v>0.70235714285714279</v>
      </c>
      <c r="I46" s="112"/>
      <c r="J46" s="112">
        <f>+I46/F46</f>
        <v>0</v>
      </c>
      <c r="K46" s="19" t="s">
        <v>378</v>
      </c>
      <c r="L46" s="181">
        <v>1400</v>
      </c>
      <c r="M46" s="155">
        <f>+L46/F46</f>
        <v>1</v>
      </c>
    </row>
    <row r="47" spans="1:14" x14ac:dyDescent="0.25">
      <c r="B47" s="2" t="s">
        <v>17</v>
      </c>
      <c r="C47" s="11">
        <v>522.98</v>
      </c>
      <c r="D47" s="11">
        <v>234.9</v>
      </c>
      <c r="E47" s="11">
        <v>500</v>
      </c>
      <c r="F47" s="181">
        <v>500</v>
      </c>
      <c r="G47" s="37">
        <f>+'Budget vs Actual 20 21'!D50</f>
        <v>602.45000000000005</v>
      </c>
      <c r="H47" s="112">
        <f>+G47/F47</f>
        <v>1.2049000000000001</v>
      </c>
      <c r="I47" s="112"/>
      <c r="J47" s="112">
        <f>+I47/F47</f>
        <v>0</v>
      </c>
      <c r="K47" s="22"/>
      <c r="L47" s="181">
        <v>750</v>
      </c>
      <c r="M47" s="155">
        <f>+L47/F47</f>
        <v>1.5</v>
      </c>
    </row>
    <row r="48" spans="1:14" x14ac:dyDescent="0.25">
      <c r="B48" s="2" t="s">
        <v>18</v>
      </c>
      <c r="C48" s="11">
        <v>7881.5</v>
      </c>
      <c r="D48" s="11">
        <v>8048.33</v>
      </c>
      <c r="E48" s="11">
        <v>9700</v>
      </c>
      <c r="F48" s="181">
        <v>10185</v>
      </c>
      <c r="G48" s="37">
        <v>6679.08</v>
      </c>
      <c r="H48" s="112">
        <f t="shared" ref="H48:H54" si="7">+G48/F48</f>
        <v>0.65577614138438878</v>
      </c>
      <c r="I48" s="112"/>
      <c r="J48" s="112">
        <f t="shared" ref="J48:J67" si="8">+I48/F48</f>
        <v>0</v>
      </c>
      <c r="K48" s="2" t="s">
        <v>399</v>
      </c>
      <c r="L48" s="181">
        <f>(((938.58*12)-(105.55*8)-(101.84)))*1.02</f>
        <v>10523.054400000001</v>
      </c>
      <c r="M48" s="159">
        <f>+L48/F48</f>
        <v>1.0331913991163477</v>
      </c>
    </row>
    <row r="49" spans="1:18" x14ac:dyDescent="0.25">
      <c r="B49" s="2" t="s">
        <v>72</v>
      </c>
      <c r="C49" s="11">
        <v>3334.63</v>
      </c>
      <c r="D49" s="11">
        <v>1069.8</v>
      </c>
      <c r="E49" s="11">
        <v>2200</v>
      </c>
      <c r="F49" s="181">
        <v>2500</v>
      </c>
      <c r="G49" s="37">
        <v>617.5</v>
      </c>
      <c r="H49" s="112">
        <f t="shared" si="7"/>
        <v>0.247</v>
      </c>
      <c r="I49" s="112"/>
      <c r="J49" s="112">
        <f t="shared" si="8"/>
        <v>0</v>
      </c>
      <c r="K49" s="22" t="s">
        <v>381</v>
      </c>
      <c r="L49" s="173">
        <f>+F49*0.67</f>
        <v>1675</v>
      </c>
      <c r="M49" s="155">
        <f t="shared" ref="M49:M55" si="9">+L49/F49</f>
        <v>0.67</v>
      </c>
    </row>
    <row r="50" spans="1:18" x14ac:dyDescent="0.25">
      <c r="B50" s="2" t="s">
        <v>19</v>
      </c>
      <c r="C50" s="11">
        <v>1964</v>
      </c>
      <c r="D50" s="11">
        <v>1525</v>
      </c>
      <c r="E50" s="11">
        <v>2000</v>
      </c>
      <c r="F50" s="181">
        <v>2000</v>
      </c>
      <c r="G50" s="37">
        <f>+'Budget vs Actual 20 21'!D53</f>
        <v>1566</v>
      </c>
      <c r="H50" s="112">
        <f t="shared" si="7"/>
        <v>0.78300000000000003</v>
      </c>
      <c r="I50" s="112"/>
      <c r="J50" s="112">
        <f t="shared" si="8"/>
        <v>0</v>
      </c>
      <c r="K50" s="19" t="s">
        <v>378</v>
      </c>
      <c r="L50" s="181">
        <v>2000</v>
      </c>
      <c r="M50" s="155">
        <f t="shared" si="9"/>
        <v>1</v>
      </c>
    </row>
    <row r="51" spans="1:18" s="4" customFormat="1" x14ac:dyDescent="0.25">
      <c r="A51" s="7"/>
      <c r="B51" s="2" t="s">
        <v>20</v>
      </c>
      <c r="C51" s="11">
        <v>0</v>
      </c>
      <c r="D51" s="11">
        <v>150</v>
      </c>
      <c r="E51" s="11">
        <v>150</v>
      </c>
      <c r="F51" s="181">
        <v>150</v>
      </c>
      <c r="G51" s="37">
        <f>+'Budget vs Actual 20 21'!D54</f>
        <v>0</v>
      </c>
      <c r="H51" s="112">
        <f t="shared" si="7"/>
        <v>0</v>
      </c>
      <c r="I51" s="112"/>
      <c r="J51" s="112">
        <f t="shared" si="8"/>
        <v>0</v>
      </c>
      <c r="K51" s="19" t="s">
        <v>378</v>
      </c>
      <c r="L51" s="181">
        <v>150</v>
      </c>
      <c r="M51" s="155">
        <f t="shared" si="9"/>
        <v>1</v>
      </c>
      <c r="N51" s="147"/>
      <c r="O51" s="147"/>
      <c r="P51" s="147"/>
      <c r="Q51" s="147"/>
      <c r="R51" s="147"/>
    </row>
    <row r="52" spans="1:18" x14ac:dyDescent="0.25">
      <c r="B52" s="2" t="s">
        <v>21</v>
      </c>
      <c r="C52" s="11">
        <v>320</v>
      </c>
      <c r="D52" s="11">
        <v>0</v>
      </c>
      <c r="E52" s="11">
        <v>600</v>
      </c>
      <c r="F52" s="181">
        <v>600</v>
      </c>
      <c r="G52" s="37">
        <f>+'Budget vs Actual 20 21'!D55</f>
        <v>0</v>
      </c>
      <c r="H52" s="112">
        <f t="shared" si="7"/>
        <v>0</v>
      </c>
      <c r="I52" s="112"/>
      <c r="J52" s="112">
        <f t="shared" si="8"/>
        <v>0</v>
      </c>
      <c r="K52" s="19" t="s">
        <v>378</v>
      </c>
      <c r="L52" s="181">
        <v>600</v>
      </c>
      <c r="M52" s="155">
        <f t="shared" si="9"/>
        <v>1</v>
      </c>
      <c r="N52" s="147"/>
      <c r="O52" s="147"/>
      <c r="P52" s="147"/>
      <c r="Q52" s="147"/>
      <c r="R52" s="147"/>
    </row>
    <row r="53" spans="1:18" x14ac:dyDescent="0.25">
      <c r="B53" s="2" t="s">
        <v>22</v>
      </c>
      <c r="C53" s="11">
        <v>1026.99</v>
      </c>
      <c r="D53" s="11">
        <v>1143.1400000000001</v>
      </c>
      <c r="E53" s="11">
        <v>1500</v>
      </c>
      <c r="F53" s="181">
        <v>2000</v>
      </c>
      <c r="G53" s="37">
        <v>1532.3989999999999</v>
      </c>
      <c r="H53" s="112">
        <f>+G53/F53</f>
        <v>0.76619949999999992</v>
      </c>
      <c r="I53" s="112"/>
      <c r="J53" s="112">
        <f>+I53/F53</f>
        <v>0</v>
      </c>
      <c r="K53" s="19" t="s">
        <v>378</v>
      </c>
      <c r="L53" s="181">
        <v>2000</v>
      </c>
      <c r="M53" s="155">
        <f>+L53/F53</f>
        <v>1</v>
      </c>
      <c r="N53" s="147"/>
      <c r="O53" s="147"/>
      <c r="P53" s="147"/>
      <c r="Q53" s="147"/>
      <c r="R53" s="147"/>
    </row>
    <row r="54" spans="1:18" ht="15.75" thickBot="1" x14ac:dyDescent="0.3">
      <c r="B54" s="2" t="s">
        <v>23</v>
      </c>
      <c r="C54" s="38">
        <v>0</v>
      </c>
      <c r="D54" s="38">
        <v>0</v>
      </c>
      <c r="E54" s="38">
        <v>250</v>
      </c>
      <c r="F54" s="191">
        <v>250</v>
      </c>
      <c r="G54" s="38">
        <f>+'Budget vs Actual 20 21'!D57</f>
        <v>199</v>
      </c>
      <c r="H54" s="117">
        <f t="shared" si="7"/>
        <v>0.79600000000000004</v>
      </c>
      <c r="I54" s="117"/>
      <c r="J54" s="117">
        <f t="shared" si="8"/>
        <v>0</v>
      </c>
      <c r="K54" s="19" t="s">
        <v>378</v>
      </c>
      <c r="L54" s="183">
        <v>250</v>
      </c>
      <c r="M54" s="156">
        <f t="shared" si="9"/>
        <v>1</v>
      </c>
      <c r="N54" s="147"/>
      <c r="O54" s="147"/>
      <c r="P54" s="147"/>
      <c r="Q54" s="147"/>
      <c r="R54" s="147"/>
    </row>
    <row r="55" spans="1:18" s="7" customFormat="1" x14ac:dyDescent="0.25">
      <c r="A55" s="97" t="s">
        <v>24</v>
      </c>
      <c r="B55" s="98"/>
      <c r="C55" s="40">
        <f t="shared" ref="C55:F55" si="10">SUM(C39:C54)</f>
        <v>55706.36</v>
      </c>
      <c r="D55" s="40">
        <f t="shared" si="10"/>
        <v>54450.22</v>
      </c>
      <c r="E55" s="40">
        <f t="shared" si="10"/>
        <v>66700</v>
      </c>
      <c r="F55" s="195">
        <f t="shared" si="10"/>
        <v>70165</v>
      </c>
      <c r="G55" s="40">
        <f>SUM(G39:G54)</f>
        <v>47019.409000000007</v>
      </c>
      <c r="H55" s="174">
        <f>+G55/F55</f>
        <v>0.67012625953110538</v>
      </c>
      <c r="I55" s="141"/>
      <c r="J55" s="139">
        <f t="shared" si="8"/>
        <v>0</v>
      </c>
      <c r="K55" s="144"/>
      <c r="L55" s="195">
        <f>SUM(L39:L54)</f>
        <v>70911.554399999994</v>
      </c>
      <c r="M55" s="157">
        <f t="shared" si="9"/>
        <v>1.0106399828974559</v>
      </c>
      <c r="N55" s="148"/>
      <c r="O55" s="148"/>
      <c r="P55" s="148"/>
      <c r="Q55" s="148"/>
      <c r="R55" s="148"/>
    </row>
    <row r="56" spans="1:18" s="4" customFormat="1" x14ac:dyDescent="0.25">
      <c r="A56" s="7"/>
      <c r="B56" s="2"/>
      <c r="C56" s="11"/>
      <c r="D56" s="11"/>
      <c r="E56" s="11"/>
      <c r="F56" s="11"/>
      <c r="G56" s="11"/>
      <c r="H56" s="11"/>
      <c r="I56" s="11"/>
      <c r="J56" s="112"/>
      <c r="K56" s="150"/>
      <c r="L56" s="204"/>
      <c r="M56" s="2" t="s">
        <v>361</v>
      </c>
      <c r="N56" s="147"/>
      <c r="O56" s="147"/>
      <c r="P56" s="147"/>
      <c r="Q56" s="147"/>
      <c r="R56" s="147"/>
    </row>
    <row r="57" spans="1:18" x14ac:dyDescent="0.25">
      <c r="A57" s="7" t="s">
        <v>102</v>
      </c>
      <c r="J57" s="112"/>
      <c r="L57" s="204"/>
      <c r="M57" s="155" t="s">
        <v>361</v>
      </c>
      <c r="N57" s="147"/>
      <c r="O57" s="147"/>
      <c r="P57" s="147"/>
      <c r="Q57" s="147"/>
      <c r="R57" s="147"/>
    </row>
    <row r="58" spans="1:18" x14ac:dyDescent="0.25">
      <c r="A58" s="7" t="s">
        <v>25</v>
      </c>
      <c r="J58" s="112"/>
      <c r="L58" s="204"/>
      <c r="M58" s="155" t="s">
        <v>361</v>
      </c>
      <c r="N58" s="147"/>
      <c r="O58" s="147"/>
      <c r="P58" s="147"/>
      <c r="Q58" s="147"/>
      <c r="R58" s="147"/>
    </row>
    <row r="59" spans="1:18" x14ac:dyDescent="0.25">
      <c r="B59" s="2" t="s">
        <v>26</v>
      </c>
      <c r="C59" s="11">
        <v>500</v>
      </c>
      <c r="D59" s="11">
        <v>350</v>
      </c>
      <c r="E59" s="11">
        <v>1500</v>
      </c>
      <c r="F59" s="180">
        <v>1525</v>
      </c>
      <c r="G59" s="11">
        <v>300</v>
      </c>
      <c r="H59" s="112">
        <f t="shared" ref="H59:H67" si="11">+G59/F59</f>
        <v>0.19672131147540983</v>
      </c>
      <c r="I59" s="112"/>
      <c r="J59" s="112">
        <f t="shared" si="8"/>
        <v>0</v>
      </c>
      <c r="L59" s="180">
        <v>2000</v>
      </c>
      <c r="M59" s="155">
        <f t="shared" ref="M59:M67" si="12">+L59/F59</f>
        <v>1.3114754098360655</v>
      </c>
      <c r="N59" s="147"/>
      <c r="O59" s="147"/>
      <c r="P59" s="147"/>
      <c r="Q59" s="147"/>
      <c r="R59" s="147"/>
    </row>
    <row r="60" spans="1:18" x14ac:dyDescent="0.25">
      <c r="B60" s="2" t="s">
        <v>27</v>
      </c>
      <c r="E60" s="11">
        <v>2000</v>
      </c>
      <c r="F60" s="180">
        <v>2000</v>
      </c>
      <c r="G60" s="11">
        <f>+'Budget vs Actual 20 21'!D63</f>
        <v>0</v>
      </c>
      <c r="H60" s="112">
        <f t="shared" si="11"/>
        <v>0</v>
      </c>
      <c r="I60" s="112"/>
      <c r="J60" s="112">
        <f t="shared" si="8"/>
        <v>0</v>
      </c>
      <c r="K60" s="19" t="s">
        <v>378</v>
      </c>
      <c r="L60" s="180">
        <v>2000</v>
      </c>
      <c r="M60" s="155">
        <f t="shared" si="12"/>
        <v>1</v>
      </c>
      <c r="N60" s="147"/>
      <c r="O60" s="147"/>
      <c r="P60" s="147"/>
      <c r="Q60" s="147"/>
      <c r="R60" s="147"/>
    </row>
    <row r="61" spans="1:18" s="4" customFormat="1" x14ac:dyDescent="0.25">
      <c r="A61" s="7"/>
      <c r="B61" s="2" t="s">
        <v>105</v>
      </c>
      <c r="C61" s="11">
        <v>572.75</v>
      </c>
      <c r="D61" s="11">
        <v>2774.44</v>
      </c>
      <c r="E61" s="11">
        <v>2000</v>
      </c>
      <c r="F61" s="180">
        <v>1600</v>
      </c>
      <c r="G61" s="11">
        <f>+'Budget vs Actual 20 21'!D64</f>
        <v>0</v>
      </c>
      <c r="H61" s="112">
        <f t="shared" si="11"/>
        <v>0</v>
      </c>
      <c r="I61" s="112"/>
      <c r="J61" s="112">
        <f t="shared" si="8"/>
        <v>0</v>
      </c>
      <c r="K61" s="150" t="s">
        <v>106</v>
      </c>
      <c r="L61" s="180">
        <v>1600</v>
      </c>
      <c r="M61" s="155">
        <f t="shared" si="12"/>
        <v>1</v>
      </c>
      <c r="N61" s="147"/>
      <c r="O61" s="147"/>
      <c r="P61" s="147"/>
      <c r="Q61" s="147"/>
      <c r="R61" s="147"/>
    </row>
    <row r="62" spans="1:18" s="4" customFormat="1" x14ac:dyDescent="0.25">
      <c r="A62" s="7"/>
      <c r="B62" s="2" t="s">
        <v>114</v>
      </c>
      <c r="C62" s="11">
        <v>660</v>
      </c>
      <c r="D62" s="11">
        <v>4405.3</v>
      </c>
      <c r="E62" s="11">
        <v>2000</v>
      </c>
      <c r="F62" s="180">
        <v>0</v>
      </c>
      <c r="G62" s="11">
        <f>+'Budget vs Actual 20 21'!D65</f>
        <v>0</v>
      </c>
      <c r="H62" s="112" t="s">
        <v>361</v>
      </c>
      <c r="I62" s="112"/>
      <c r="J62" s="112" t="s">
        <v>361</v>
      </c>
      <c r="K62" s="150" t="s">
        <v>115</v>
      </c>
      <c r="L62" s="153">
        <v>2000</v>
      </c>
      <c r="M62" s="170" t="s">
        <v>371</v>
      </c>
      <c r="N62" s="147"/>
      <c r="O62" s="147"/>
      <c r="P62" s="147"/>
      <c r="Q62" s="147"/>
      <c r="R62" s="147"/>
    </row>
    <row r="63" spans="1:18" x14ac:dyDescent="0.25">
      <c r="B63" s="2" t="s">
        <v>73</v>
      </c>
      <c r="C63" s="11">
        <v>95.61</v>
      </c>
      <c r="D63" s="11">
        <v>13</v>
      </c>
      <c r="E63" s="11">
        <v>1250</v>
      </c>
      <c r="F63" s="180">
        <v>1500</v>
      </c>
      <c r="G63" s="11">
        <v>452.83</v>
      </c>
      <c r="H63" s="112">
        <f t="shared" si="11"/>
        <v>0.30188666666666664</v>
      </c>
      <c r="I63" s="112"/>
      <c r="J63" s="112">
        <f t="shared" si="8"/>
        <v>0</v>
      </c>
      <c r="K63" s="19" t="s">
        <v>378</v>
      </c>
      <c r="L63" s="180">
        <v>1500</v>
      </c>
      <c r="M63" s="155">
        <f t="shared" si="12"/>
        <v>1</v>
      </c>
    </row>
    <row r="64" spans="1:18" x14ac:dyDescent="0.25">
      <c r="B64" s="2" t="s">
        <v>28</v>
      </c>
      <c r="C64" s="11">
        <v>616.98</v>
      </c>
      <c r="D64" s="11">
        <v>950.14</v>
      </c>
      <c r="E64" s="11">
        <v>1250</v>
      </c>
      <c r="F64" s="180">
        <v>4000</v>
      </c>
      <c r="G64" s="11">
        <v>578.36</v>
      </c>
      <c r="H64" s="112">
        <f t="shared" si="11"/>
        <v>0.14459</v>
      </c>
      <c r="I64" s="112"/>
      <c r="J64" s="112">
        <f t="shared" si="8"/>
        <v>0</v>
      </c>
      <c r="K64" s="19" t="s">
        <v>382</v>
      </c>
      <c r="L64" s="172">
        <v>1000</v>
      </c>
      <c r="M64" s="155">
        <f t="shared" si="12"/>
        <v>0.25</v>
      </c>
    </row>
    <row r="65" spans="1:13" x14ac:dyDescent="0.25">
      <c r="B65" s="2" t="s">
        <v>29</v>
      </c>
      <c r="C65" s="32">
        <v>2433.41</v>
      </c>
      <c r="D65" s="32">
        <v>0</v>
      </c>
      <c r="E65" s="32">
        <v>0</v>
      </c>
      <c r="F65" s="194">
        <v>2000</v>
      </c>
      <c r="G65" s="11">
        <f>+'Budget vs Actual 20 21'!D68</f>
        <v>26.31</v>
      </c>
      <c r="H65" s="112">
        <f t="shared" si="11"/>
        <v>1.3155E-2</v>
      </c>
      <c r="I65" s="112"/>
      <c r="J65" s="112">
        <f t="shared" si="8"/>
        <v>0</v>
      </c>
      <c r="L65" s="180">
        <v>0</v>
      </c>
      <c r="M65" s="155">
        <f t="shared" si="12"/>
        <v>0</v>
      </c>
    </row>
    <row r="66" spans="1:13" ht="15.75" thickBot="1" x14ac:dyDescent="0.3">
      <c r="B66" s="2" t="s">
        <v>74</v>
      </c>
      <c r="C66" s="38">
        <v>12853.97</v>
      </c>
      <c r="D66" s="38">
        <v>6617.08</v>
      </c>
      <c r="E66" s="38">
        <v>5000</v>
      </c>
      <c r="F66" s="191">
        <v>0</v>
      </c>
      <c r="G66" s="38">
        <f>+'Budget vs Actual 20 21'!D69</f>
        <v>4510.74</v>
      </c>
      <c r="H66" s="117" t="s">
        <v>361</v>
      </c>
      <c r="I66" s="117"/>
      <c r="J66" s="117" t="s">
        <v>361</v>
      </c>
      <c r="K66" s="143"/>
      <c r="L66" s="209">
        <v>1500</v>
      </c>
      <c r="M66" s="171" t="s">
        <v>371</v>
      </c>
    </row>
    <row r="67" spans="1:13" x14ac:dyDescent="0.25">
      <c r="A67" s="97" t="s">
        <v>30</v>
      </c>
      <c r="B67" s="98"/>
      <c r="C67" s="45">
        <f>SUM(C59:C66)</f>
        <v>17732.72</v>
      </c>
      <c r="D67" s="45">
        <f>SUM(D59:D66)</f>
        <v>15109.96</v>
      </c>
      <c r="E67" s="45">
        <f>SUM(E59:E66)</f>
        <v>15000</v>
      </c>
      <c r="F67" s="195">
        <f>SUM(F59:F66)</f>
        <v>12625</v>
      </c>
      <c r="G67" s="40">
        <f>SUM(G59:G66)</f>
        <v>5868.24</v>
      </c>
      <c r="H67" s="119">
        <f t="shared" si="11"/>
        <v>0.46481108910891089</v>
      </c>
      <c r="I67" s="139"/>
      <c r="J67" s="139">
        <f t="shared" si="8"/>
        <v>0</v>
      </c>
      <c r="K67" s="145"/>
      <c r="L67" s="195">
        <f>SUM(L59:L66)</f>
        <v>11600</v>
      </c>
      <c r="M67" s="157">
        <f t="shared" si="12"/>
        <v>0.91881188118811885</v>
      </c>
    </row>
    <row r="68" spans="1:13" ht="13.5" customHeight="1" x14ac:dyDescent="0.25">
      <c r="A68" s="16"/>
      <c r="B68" s="16"/>
      <c r="C68" s="41"/>
      <c r="D68" s="41"/>
      <c r="E68" s="41"/>
      <c r="F68" s="41"/>
      <c r="G68" s="41"/>
      <c r="H68" s="41"/>
      <c r="I68" s="41"/>
      <c r="J68" s="41"/>
      <c r="L68" s="204"/>
      <c r="M68" s="2" t="s">
        <v>361</v>
      </c>
    </row>
    <row r="69" spans="1:13" s="3" customFormat="1" ht="29.25" customHeight="1" x14ac:dyDescent="0.25">
      <c r="A69" s="100" t="s">
        <v>9</v>
      </c>
      <c r="B69" s="101"/>
      <c r="C69" s="99" t="s">
        <v>78</v>
      </c>
      <c r="D69" s="99"/>
      <c r="E69" s="99" t="s">
        <v>79</v>
      </c>
      <c r="F69" s="99"/>
      <c r="G69" s="95" t="s">
        <v>357</v>
      </c>
      <c r="H69" s="95" t="s">
        <v>360</v>
      </c>
      <c r="I69" s="95" t="s">
        <v>357</v>
      </c>
      <c r="J69" s="95" t="s">
        <v>360</v>
      </c>
      <c r="K69" s="104" t="s">
        <v>77</v>
      </c>
      <c r="L69" s="201" t="s">
        <v>363</v>
      </c>
      <c r="M69" s="95" t="s">
        <v>368</v>
      </c>
    </row>
    <row r="70" spans="1:13" s="13" customFormat="1" ht="45" x14ac:dyDescent="0.25">
      <c r="A70" s="102"/>
      <c r="B70" s="103"/>
      <c r="C70" s="29" t="s">
        <v>111</v>
      </c>
      <c r="D70" s="29" t="s">
        <v>103</v>
      </c>
      <c r="E70" s="29" t="s">
        <v>80</v>
      </c>
      <c r="F70" s="200" t="s">
        <v>369</v>
      </c>
      <c r="G70" s="110" t="s">
        <v>400</v>
      </c>
      <c r="H70" s="110" t="s">
        <v>400</v>
      </c>
      <c r="I70" s="110" t="s">
        <v>366</v>
      </c>
      <c r="J70" s="110" t="s">
        <v>366</v>
      </c>
      <c r="K70" s="105"/>
      <c r="L70" s="202" t="s">
        <v>375</v>
      </c>
      <c r="M70" s="110" t="s">
        <v>377</v>
      </c>
    </row>
    <row r="71" spans="1:13" ht="15" customHeight="1" x14ac:dyDescent="0.25">
      <c r="A71" s="7" t="s">
        <v>31</v>
      </c>
      <c r="F71" s="180"/>
      <c r="L71" s="204"/>
      <c r="M71" s="147"/>
    </row>
    <row r="72" spans="1:13" ht="15" customHeight="1" x14ac:dyDescent="0.25">
      <c r="B72" s="2" t="s">
        <v>116</v>
      </c>
      <c r="C72" s="11">
        <v>4397.99</v>
      </c>
      <c r="D72" s="11">
        <v>24.74</v>
      </c>
      <c r="E72" s="11">
        <v>250</v>
      </c>
      <c r="F72" s="180">
        <v>0</v>
      </c>
      <c r="G72" s="11">
        <f>+'Budget vs Actual 20 21'!D73</f>
        <v>0</v>
      </c>
      <c r="H72" s="112" t="s">
        <v>361</v>
      </c>
      <c r="I72" s="112"/>
      <c r="J72" s="112"/>
      <c r="K72" s="19" t="s">
        <v>117</v>
      </c>
      <c r="L72" s="180">
        <v>0</v>
      </c>
      <c r="M72" s="159"/>
    </row>
    <row r="73" spans="1:13" ht="15" customHeight="1" x14ac:dyDescent="0.25">
      <c r="B73" s="2" t="s">
        <v>32</v>
      </c>
      <c r="E73" s="11">
        <v>1000</v>
      </c>
      <c r="F73" s="180">
        <v>3000</v>
      </c>
      <c r="G73" s="11">
        <f>+'Budget vs Actual 20 21'!D74</f>
        <v>0</v>
      </c>
      <c r="H73" s="112">
        <f t="shared" ref="H73:H84" si="13">+G73/F73</f>
        <v>0</v>
      </c>
      <c r="I73" s="112"/>
      <c r="J73" s="112">
        <f t="shared" ref="J73:J98" si="14">+I73/F73</f>
        <v>0</v>
      </c>
      <c r="K73" s="22" t="s">
        <v>93</v>
      </c>
      <c r="L73" s="180">
        <v>3000</v>
      </c>
      <c r="M73" s="155">
        <f t="shared" ref="M72:M89" si="15">+L73/F73</f>
        <v>1</v>
      </c>
    </row>
    <row r="74" spans="1:13" ht="15" customHeight="1" x14ac:dyDescent="0.25">
      <c r="B74" s="2" t="s">
        <v>118</v>
      </c>
      <c r="D74" s="11">
        <v>573.30999999999995</v>
      </c>
      <c r="E74" s="11">
        <v>0</v>
      </c>
      <c r="F74" s="180">
        <v>0</v>
      </c>
      <c r="G74" s="11">
        <f>+'Budget vs Actual 20 21'!D75</f>
        <v>292.36</v>
      </c>
      <c r="H74" s="112" t="s">
        <v>361</v>
      </c>
      <c r="I74" s="112"/>
      <c r="J74" s="112" t="s">
        <v>361</v>
      </c>
      <c r="K74" s="22" t="s">
        <v>117</v>
      </c>
      <c r="L74" s="153">
        <v>500</v>
      </c>
      <c r="M74" s="170" t="s">
        <v>371</v>
      </c>
    </row>
    <row r="75" spans="1:13" ht="15" customHeight="1" x14ac:dyDescent="0.25">
      <c r="B75" s="2" t="s">
        <v>33</v>
      </c>
      <c r="D75" s="11">
        <v>0</v>
      </c>
      <c r="E75" s="11">
        <v>1000</v>
      </c>
      <c r="F75" s="180">
        <v>500</v>
      </c>
      <c r="G75" s="11">
        <f>+'Budget vs Actual 20 21'!D76</f>
        <v>0</v>
      </c>
      <c r="H75" s="112">
        <f t="shared" si="13"/>
        <v>0</v>
      </c>
      <c r="I75" s="112"/>
      <c r="J75" s="112">
        <f t="shared" si="14"/>
        <v>0</v>
      </c>
      <c r="K75" s="19" t="s">
        <v>94</v>
      </c>
      <c r="L75" s="180">
        <v>500</v>
      </c>
      <c r="M75" s="155">
        <f t="shared" si="15"/>
        <v>1</v>
      </c>
    </row>
    <row r="76" spans="1:13" s="4" customFormat="1" ht="15" customHeight="1" x14ac:dyDescent="0.25">
      <c r="A76" s="7"/>
      <c r="B76" s="2" t="s">
        <v>34</v>
      </c>
      <c r="C76" s="11"/>
      <c r="D76" s="11">
        <v>0</v>
      </c>
      <c r="E76" s="11">
        <v>0</v>
      </c>
      <c r="F76" s="181">
        <v>1000</v>
      </c>
      <c r="G76" s="11">
        <f>+'Budget vs Actual 20 21'!D77</f>
        <v>0</v>
      </c>
      <c r="H76" s="112">
        <f t="shared" si="13"/>
        <v>0</v>
      </c>
      <c r="I76" s="112"/>
      <c r="J76" s="112">
        <f t="shared" si="14"/>
        <v>0</v>
      </c>
      <c r="K76" s="22" t="s">
        <v>383</v>
      </c>
      <c r="L76" s="172">
        <v>200</v>
      </c>
      <c r="M76" s="155">
        <f t="shared" si="15"/>
        <v>0.2</v>
      </c>
    </row>
    <row r="77" spans="1:13" ht="15" customHeight="1" x14ac:dyDescent="0.25">
      <c r="B77" s="2" t="s">
        <v>35</v>
      </c>
      <c r="C77" s="11">
        <v>6000</v>
      </c>
      <c r="D77" s="11">
        <v>6000</v>
      </c>
      <c r="E77" s="11">
        <v>6000</v>
      </c>
      <c r="F77" s="180">
        <v>6000</v>
      </c>
      <c r="G77" s="11">
        <f>+'Budget vs Actual 20 21'!D78</f>
        <v>0</v>
      </c>
      <c r="H77" s="112">
        <f t="shared" si="13"/>
        <v>0</v>
      </c>
      <c r="I77" s="112"/>
      <c r="J77" s="112">
        <f t="shared" si="14"/>
        <v>0</v>
      </c>
      <c r="K77" s="22" t="s">
        <v>122</v>
      </c>
      <c r="L77" s="180">
        <v>6000</v>
      </c>
      <c r="M77" s="155">
        <f t="shared" si="15"/>
        <v>1</v>
      </c>
    </row>
    <row r="78" spans="1:13" s="4" customFormat="1" ht="15" customHeight="1" x14ac:dyDescent="0.25">
      <c r="A78" s="7"/>
      <c r="B78" s="2" t="s">
        <v>36</v>
      </c>
      <c r="C78" s="11">
        <v>496.92</v>
      </c>
      <c r="D78" s="11">
        <v>186.07</v>
      </c>
      <c r="E78" s="11">
        <v>500</v>
      </c>
      <c r="F78" s="181">
        <v>2000</v>
      </c>
      <c r="G78" s="11">
        <f>+'Budget vs Actual 20 21'!D79</f>
        <v>888.91</v>
      </c>
      <c r="H78" s="112">
        <f t="shared" si="13"/>
        <v>0.44445499999999999</v>
      </c>
      <c r="I78" s="112"/>
      <c r="J78" s="112">
        <f t="shared" si="14"/>
        <v>0</v>
      </c>
      <c r="K78" s="22" t="s">
        <v>384</v>
      </c>
      <c r="L78" s="153">
        <v>0</v>
      </c>
      <c r="M78" s="155">
        <f t="shared" si="15"/>
        <v>0</v>
      </c>
    </row>
    <row r="79" spans="1:13" ht="15" customHeight="1" x14ac:dyDescent="0.25">
      <c r="B79" s="2" t="s">
        <v>75</v>
      </c>
      <c r="C79" s="11">
        <v>2070.46</v>
      </c>
      <c r="D79" s="11">
        <v>74.989999999999995</v>
      </c>
      <c r="E79" s="11">
        <v>3000</v>
      </c>
      <c r="F79" s="181">
        <v>3000</v>
      </c>
      <c r="G79" s="11">
        <f>+'Budget vs Actual 20 21'!D80</f>
        <v>4478.8</v>
      </c>
      <c r="H79" s="112">
        <f t="shared" si="13"/>
        <v>1.4929333333333334</v>
      </c>
      <c r="I79" s="112"/>
      <c r="J79" s="112">
        <f t="shared" si="14"/>
        <v>0</v>
      </c>
      <c r="K79" s="22" t="s">
        <v>385</v>
      </c>
      <c r="L79" s="153">
        <v>4000</v>
      </c>
      <c r="M79" s="155">
        <f t="shared" si="15"/>
        <v>1.3333333333333333</v>
      </c>
    </row>
    <row r="80" spans="1:13" x14ac:dyDescent="0.25">
      <c r="B80" s="2" t="s">
        <v>37</v>
      </c>
      <c r="F80" s="181">
        <v>300</v>
      </c>
      <c r="G80" s="11">
        <f>+'Budget vs Actual 20 21'!D81</f>
        <v>0</v>
      </c>
      <c r="H80" s="112">
        <f t="shared" si="13"/>
        <v>0</v>
      </c>
      <c r="I80" s="112"/>
      <c r="J80" s="112">
        <f t="shared" si="14"/>
        <v>0</v>
      </c>
      <c r="K80" s="22" t="s">
        <v>386</v>
      </c>
      <c r="L80" s="180">
        <v>0</v>
      </c>
      <c r="M80" s="155">
        <f t="shared" si="15"/>
        <v>0</v>
      </c>
    </row>
    <row r="81" spans="1:13" x14ac:dyDescent="0.25">
      <c r="B81" s="2" t="s">
        <v>38</v>
      </c>
      <c r="C81" s="11">
        <v>10400.75</v>
      </c>
      <c r="D81" s="11">
        <v>235.95</v>
      </c>
      <c r="E81" s="11">
        <v>6000</v>
      </c>
      <c r="F81" s="181">
        <v>8000</v>
      </c>
      <c r="G81" s="11">
        <f>+'Budget vs Actual 20 21'!D82</f>
        <v>3646.98</v>
      </c>
      <c r="H81" s="112">
        <f t="shared" si="13"/>
        <v>0.45587250000000001</v>
      </c>
      <c r="I81" s="112"/>
      <c r="J81" s="112">
        <f t="shared" si="14"/>
        <v>0</v>
      </c>
      <c r="K81" s="22" t="s">
        <v>402</v>
      </c>
      <c r="L81" s="172">
        <v>6000</v>
      </c>
      <c r="M81" s="155">
        <f t="shared" si="15"/>
        <v>0.75</v>
      </c>
    </row>
    <row r="82" spans="1:13" x14ac:dyDescent="0.25">
      <c r="B82" s="2" t="s">
        <v>39</v>
      </c>
      <c r="C82" s="11">
        <v>5706.08</v>
      </c>
      <c r="E82" s="11">
        <v>6000</v>
      </c>
      <c r="F82" s="181">
        <v>6000</v>
      </c>
      <c r="G82" s="11">
        <f>+'Budget vs Actual 20 21'!D83</f>
        <v>3649.53</v>
      </c>
      <c r="H82" s="112">
        <f t="shared" si="13"/>
        <v>0.60825499999999999</v>
      </c>
      <c r="I82" s="112"/>
      <c r="J82" s="112">
        <f t="shared" si="14"/>
        <v>0</v>
      </c>
      <c r="K82" s="22" t="s">
        <v>387</v>
      </c>
      <c r="L82" s="172">
        <v>4000</v>
      </c>
      <c r="M82" s="155">
        <f t="shared" si="15"/>
        <v>0.66666666666666663</v>
      </c>
    </row>
    <row r="83" spans="1:13" s="4" customFormat="1" ht="13.5" customHeight="1" thickBot="1" x14ac:dyDescent="0.3">
      <c r="A83" s="7"/>
      <c r="B83" s="2" t="s">
        <v>107</v>
      </c>
      <c r="C83" s="38"/>
      <c r="D83" s="38">
        <v>2803</v>
      </c>
      <c r="E83" s="38">
        <v>5000</v>
      </c>
      <c r="F83" s="191">
        <v>5000</v>
      </c>
      <c r="G83" s="38">
        <f>+'Budget vs Actual 20 21'!D84</f>
        <v>2954.6</v>
      </c>
      <c r="H83" s="117">
        <f t="shared" si="13"/>
        <v>0.59092</v>
      </c>
      <c r="I83" s="117"/>
      <c r="J83" s="117">
        <f t="shared" si="14"/>
        <v>0</v>
      </c>
      <c r="K83" s="151" t="s">
        <v>108</v>
      </c>
      <c r="L83" s="191">
        <v>5000</v>
      </c>
      <c r="M83" s="156">
        <f t="shared" si="15"/>
        <v>1</v>
      </c>
    </row>
    <row r="84" spans="1:13" s="7" customFormat="1" x14ac:dyDescent="0.25">
      <c r="A84" s="97" t="s">
        <v>40</v>
      </c>
      <c r="B84" s="98"/>
      <c r="C84" s="44">
        <f>SUM(C72:C83)</f>
        <v>29072.199999999997</v>
      </c>
      <c r="D84" s="44">
        <f>SUM(D72:D83)</f>
        <v>9898.06</v>
      </c>
      <c r="E84" s="44">
        <f>SUM(E72:E83)</f>
        <v>28750</v>
      </c>
      <c r="F84" s="192">
        <f>SUM(F73:F83)</f>
        <v>34800</v>
      </c>
      <c r="G84" s="40">
        <f>SUM(G73:G83)</f>
        <v>15911.18</v>
      </c>
      <c r="H84" s="119">
        <f t="shared" si="13"/>
        <v>0.45721781609195405</v>
      </c>
      <c r="I84" s="139"/>
      <c r="J84" s="139">
        <f t="shared" si="14"/>
        <v>0</v>
      </c>
      <c r="K84" s="144"/>
      <c r="L84" s="212">
        <f>SUM(L73:L83)</f>
        <v>29200</v>
      </c>
      <c r="M84" s="157">
        <f t="shared" si="15"/>
        <v>0.83908045977011492</v>
      </c>
    </row>
    <row r="85" spans="1:13" s="4" customFormat="1" x14ac:dyDescent="0.25">
      <c r="A85" s="7"/>
      <c r="B85" s="2"/>
      <c r="C85" s="11"/>
      <c r="D85" s="11"/>
      <c r="E85" s="11"/>
      <c r="F85" s="11"/>
      <c r="G85" s="11"/>
      <c r="H85" s="11"/>
      <c r="I85" s="11"/>
      <c r="J85" s="112" t="s">
        <v>361</v>
      </c>
      <c r="K85" s="150"/>
      <c r="L85" s="204"/>
      <c r="M85" s="2" t="s">
        <v>361</v>
      </c>
    </row>
    <row r="86" spans="1:13" x14ac:dyDescent="0.25">
      <c r="A86" s="7" t="s">
        <v>41</v>
      </c>
      <c r="J86" s="112" t="s">
        <v>361</v>
      </c>
      <c r="L86" s="204"/>
      <c r="M86" s="159" t="s">
        <v>361</v>
      </c>
    </row>
    <row r="87" spans="1:13" x14ac:dyDescent="0.25">
      <c r="B87" s="2" t="s">
        <v>42</v>
      </c>
      <c r="C87" s="11">
        <v>1570.41</v>
      </c>
      <c r="E87" s="11">
        <v>0</v>
      </c>
      <c r="F87" s="180">
        <v>1500</v>
      </c>
      <c r="G87" s="11">
        <f>+'Budget vs Actual 20 21'!D88</f>
        <v>1200</v>
      </c>
      <c r="H87" s="112">
        <f t="shared" ref="H87:H89" si="16">+G87/F87</f>
        <v>0.8</v>
      </c>
      <c r="I87" s="112"/>
      <c r="J87" s="112">
        <f t="shared" si="14"/>
        <v>0</v>
      </c>
      <c r="K87" s="19" t="s">
        <v>95</v>
      </c>
      <c r="L87" s="180">
        <v>1500</v>
      </c>
      <c r="M87" s="155">
        <f t="shared" si="15"/>
        <v>1</v>
      </c>
    </row>
    <row r="88" spans="1:13" ht="15.75" thickBot="1" x14ac:dyDescent="0.3">
      <c r="B88" s="2" t="s">
        <v>43</v>
      </c>
      <c r="C88" s="38">
        <v>128.9</v>
      </c>
      <c r="D88" s="38">
        <v>220.86</v>
      </c>
      <c r="E88" s="38">
        <v>200</v>
      </c>
      <c r="F88" s="191">
        <v>200</v>
      </c>
      <c r="G88" s="38">
        <v>91</v>
      </c>
      <c r="H88" s="117">
        <f t="shared" si="16"/>
        <v>0.45500000000000002</v>
      </c>
      <c r="I88" s="117"/>
      <c r="J88" s="117">
        <f t="shared" si="14"/>
        <v>0</v>
      </c>
      <c r="K88" s="19" t="s">
        <v>378</v>
      </c>
      <c r="L88" s="180">
        <v>200</v>
      </c>
      <c r="M88" s="156">
        <f t="shared" si="15"/>
        <v>1</v>
      </c>
    </row>
    <row r="89" spans="1:13" s="7" customFormat="1" x14ac:dyDescent="0.25">
      <c r="A89" s="97" t="s">
        <v>44</v>
      </c>
      <c r="B89" s="98"/>
      <c r="C89" s="122">
        <f>SUM(C87:C88)</f>
        <v>1699.3100000000002</v>
      </c>
      <c r="D89" s="122">
        <f>SUM(D87:D88)</f>
        <v>220.86</v>
      </c>
      <c r="E89" s="122">
        <f>SUM(E87:E88)</f>
        <v>200</v>
      </c>
      <c r="F89" s="193">
        <f>SUM(F87:F88)</f>
        <v>1700</v>
      </c>
      <c r="G89" s="123">
        <f>SUM(G87:G88)</f>
        <v>1291</v>
      </c>
      <c r="H89" s="119">
        <f t="shared" si="16"/>
        <v>0.75941176470588234</v>
      </c>
      <c r="I89" s="140"/>
      <c r="J89" s="140">
        <f t="shared" si="14"/>
        <v>0</v>
      </c>
      <c r="K89" s="144"/>
      <c r="L89" s="193">
        <f>SUM(L87:L88)</f>
        <v>1700</v>
      </c>
      <c r="M89" s="158">
        <f t="shared" si="15"/>
        <v>1</v>
      </c>
    </row>
    <row r="90" spans="1:13" x14ac:dyDescent="0.25">
      <c r="J90" s="112" t="s">
        <v>361</v>
      </c>
      <c r="L90" s="204"/>
      <c r="M90" s="2" t="s">
        <v>361</v>
      </c>
    </row>
    <row r="91" spans="1:13" x14ac:dyDescent="0.25">
      <c r="A91" s="7" t="s">
        <v>45</v>
      </c>
      <c r="J91" s="112" t="s">
        <v>361</v>
      </c>
      <c r="L91" s="204"/>
      <c r="M91" s="2" t="s">
        <v>361</v>
      </c>
    </row>
    <row r="92" spans="1:13" x14ac:dyDescent="0.25">
      <c r="B92" s="2" t="s">
        <v>46</v>
      </c>
      <c r="E92" s="37">
        <v>800</v>
      </c>
      <c r="F92" s="181">
        <v>400</v>
      </c>
      <c r="G92" s="37">
        <f>+'Budget vs Actual 20 21'!D93</f>
        <v>0</v>
      </c>
      <c r="H92" s="112">
        <f t="shared" ref="H92:H98" si="17">+G92/F92</f>
        <v>0</v>
      </c>
      <c r="I92" s="112"/>
      <c r="J92" s="112">
        <f t="shared" si="14"/>
        <v>0</v>
      </c>
      <c r="K92" s="22" t="s">
        <v>396</v>
      </c>
      <c r="L92" s="180">
        <v>400</v>
      </c>
      <c r="M92" s="155">
        <f t="shared" ref="M92:M98" si="18">+L92/F92</f>
        <v>1</v>
      </c>
    </row>
    <row r="93" spans="1:13" s="4" customFormat="1" x14ac:dyDescent="0.25">
      <c r="A93" s="7"/>
      <c r="B93" s="2" t="s">
        <v>47</v>
      </c>
      <c r="C93" s="11"/>
      <c r="D93" s="11"/>
      <c r="E93" s="37">
        <v>0</v>
      </c>
      <c r="F93" s="181">
        <v>0</v>
      </c>
      <c r="G93" s="37">
        <f>+'Budget vs Actual 20 21'!D94</f>
        <v>0</v>
      </c>
      <c r="H93" s="112" t="s">
        <v>361</v>
      </c>
      <c r="I93" s="112"/>
      <c r="J93" s="112" t="s">
        <v>361</v>
      </c>
      <c r="K93" s="22" t="s">
        <v>361</v>
      </c>
      <c r="L93" s="180"/>
      <c r="M93" s="155" t="s">
        <v>361</v>
      </c>
    </row>
    <row r="94" spans="1:13" x14ac:dyDescent="0.25">
      <c r="B94" s="2" t="s">
        <v>48</v>
      </c>
      <c r="C94" s="11">
        <v>1575.58</v>
      </c>
      <c r="D94" s="11">
        <v>1499.03</v>
      </c>
      <c r="E94" s="37">
        <v>2500</v>
      </c>
      <c r="F94" s="181">
        <v>2500</v>
      </c>
      <c r="G94" s="37">
        <f>+'Budget vs Actual 20 21'!D95</f>
        <v>0</v>
      </c>
      <c r="H94" s="112">
        <f t="shared" si="17"/>
        <v>0</v>
      </c>
      <c r="I94" s="112"/>
      <c r="J94" s="112">
        <f t="shared" si="14"/>
        <v>0</v>
      </c>
      <c r="K94" s="19" t="s">
        <v>378</v>
      </c>
      <c r="L94" s="180">
        <v>2500</v>
      </c>
      <c r="M94" s="155">
        <f t="shared" si="18"/>
        <v>1</v>
      </c>
    </row>
    <row r="95" spans="1:13" x14ac:dyDescent="0.25">
      <c r="B95" s="2" t="s">
        <v>49</v>
      </c>
      <c r="C95" s="11">
        <v>2670.56</v>
      </c>
      <c r="D95" s="11">
        <v>2927.69</v>
      </c>
      <c r="E95" s="37">
        <v>5500</v>
      </c>
      <c r="F95" s="181">
        <v>5500</v>
      </c>
      <c r="G95" s="37">
        <f>+'Budget vs Actual 20 21'!D96</f>
        <v>667.47</v>
      </c>
      <c r="H95" s="112">
        <f t="shared" si="17"/>
        <v>0.12135818181818182</v>
      </c>
      <c r="I95" s="112"/>
      <c r="J95" s="112">
        <f t="shared" si="14"/>
        <v>0</v>
      </c>
      <c r="K95" s="19" t="s">
        <v>378</v>
      </c>
      <c r="L95" s="180">
        <v>5500</v>
      </c>
      <c r="M95" s="155">
        <f t="shared" si="18"/>
        <v>1</v>
      </c>
    </row>
    <row r="96" spans="1:13" ht="16.5" customHeight="1" x14ac:dyDescent="0.25">
      <c r="B96" s="2" t="s">
        <v>96</v>
      </c>
      <c r="D96" s="11">
        <v>621</v>
      </c>
      <c r="E96" s="37">
        <v>637</v>
      </c>
      <c r="F96" s="181">
        <v>850</v>
      </c>
      <c r="G96" s="37">
        <v>483</v>
      </c>
      <c r="H96" s="112">
        <f t="shared" si="17"/>
        <v>0.56823529411764706</v>
      </c>
      <c r="I96" s="112"/>
      <c r="J96" s="112">
        <f t="shared" si="14"/>
        <v>0</v>
      </c>
      <c r="K96" s="18" t="s">
        <v>97</v>
      </c>
      <c r="L96" s="180">
        <v>850</v>
      </c>
      <c r="M96" s="155">
        <f t="shared" si="18"/>
        <v>1</v>
      </c>
    </row>
    <row r="97" spans="1:13" ht="15.75" thickBot="1" x14ac:dyDescent="0.3">
      <c r="B97" s="2" t="s">
        <v>50</v>
      </c>
      <c r="C97" s="38"/>
      <c r="D97" s="38">
        <v>1044.68</v>
      </c>
      <c r="E97" s="38">
        <v>1500</v>
      </c>
      <c r="F97" s="191">
        <v>0</v>
      </c>
      <c r="G97" s="118">
        <f>+'Budget vs Actual 20 21'!D98</f>
        <v>0</v>
      </c>
      <c r="H97" s="117" t="s">
        <v>361</v>
      </c>
      <c r="I97" s="117"/>
      <c r="J97" s="117" t="s">
        <v>361</v>
      </c>
      <c r="K97" s="149" t="s">
        <v>398</v>
      </c>
      <c r="L97" s="209">
        <v>1500</v>
      </c>
      <c r="M97" s="170" t="s">
        <v>371</v>
      </c>
    </row>
    <row r="98" spans="1:13" s="7" customFormat="1" ht="14.45" customHeight="1" x14ac:dyDescent="0.25">
      <c r="A98" s="97" t="s">
        <v>51</v>
      </c>
      <c r="B98" s="98"/>
      <c r="C98" s="44">
        <f>SUM(C92:C97)</f>
        <v>4246.1399999999994</v>
      </c>
      <c r="D98" s="44">
        <f>SUM(D92:D97)</f>
        <v>6092.4000000000005</v>
      </c>
      <c r="E98" s="44">
        <f>SUM(E92:E97)</f>
        <v>10937</v>
      </c>
      <c r="F98" s="192">
        <f>SUM(F92:F97)</f>
        <v>9250</v>
      </c>
      <c r="G98" s="40">
        <f>SUM(G92:G97)</f>
        <v>1150.47</v>
      </c>
      <c r="H98" s="119">
        <f t="shared" si="17"/>
        <v>0.12437513513513514</v>
      </c>
      <c r="I98" s="139"/>
      <c r="J98" s="139">
        <f t="shared" si="14"/>
        <v>0</v>
      </c>
      <c r="K98" s="144"/>
      <c r="L98" s="124">
        <f>SUM(L92:L97)</f>
        <v>10750</v>
      </c>
      <c r="M98" s="157">
        <f t="shared" si="18"/>
        <v>1.1621621621621621</v>
      </c>
    </row>
    <row r="99" spans="1:13" x14ac:dyDescent="0.25">
      <c r="L99" s="204"/>
      <c r="M99" s="147"/>
    </row>
    <row r="100" spans="1:13" ht="27" customHeight="1" x14ac:dyDescent="0.25">
      <c r="A100" s="100" t="s">
        <v>9</v>
      </c>
      <c r="B100" s="101"/>
      <c r="C100" s="99" t="s">
        <v>78</v>
      </c>
      <c r="D100" s="99"/>
      <c r="E100" s="99" t="s">
        <v>79</v>
      </c>
      <c r="F100" s="99"/>
      <c r="G100" s="95" t="s">
        <v>357</v>
      </c>
      <c r="H100" s="95" t="s">
        <v>360</v>
      </c>
      <c r="I100" s="95" t="s">
        <v>357</v>
      </c>
      <c r="J100" s="95" t="s">
        <v>360</v>
      </c>
      <c r="K100" s="104" t="s">
        <v>77</v>
      </c>
      <c r="L100" s="201" t="s">
        <v>363</v>
      </c>
      <c r="M100" s="95" t="s">
        <v>368</v>
      </c>
    </row>
    <row r="101" spans="1:13" ht="45" x14ac:dyDescent="0.25">
      <c r="A101" s="102"/>
      <c r="B101" s="103"/>
      <c r="C101" s="29" t="s">
        <v>111</v>
      </c>
      <c r="D101" s="29" t="s">
        <v>103</v>
      </c>
      <c r="E101" s="29" t="s">
        <v>80</v>
      </c>
      <c r="F101" s="29" t="s">
        <v>369</v>
      </c>
      <c r="G101" s="110" t="s">
        <v>400</v>
      </c>
      <c r="H101" s="110" t="s">
        <v>400</v>
      </c>
      <c r="I101" s="110" t="s">
        <v>366</v>
      </c>
      <c r="J101" s="110" t="s">
        <v>366</v>
      </c>
      <c r="K101" s="105"/>
      <c r="L101" s="202" t="s">
        <v>388</v>
      </c>
      <c r="M101" s="110" t="s">
        <v>374</v>
      </c>
    </row>
    <row r="102" spans="1:13" x14ac:dyDescent="0.25">
      <c r="A102" s="7" t="s">
        <v>52</v>
      </c>
      <c r="F102" s="180"/>
      <c r="L102" s="204"/>
      <c r="M102" s="147"/>
    </row>
    <row r="103" spans="1:13" x14ac:dyDescent="0.25">
      <c r="B103" s="2" t="s">
        <v>53</v>
      </c>
      <c r="C103" s="11">
        <v>2500.87</v>
      </c>
      <c r="D103" s="11">
        <v>962.48</v>
      </c>
      <c r="E103" s="11">
        <v>4000</v>
      </c>
      <c r="F103" s="181">
        <v>6000</v>
      </c>
      <c r="G103" s="116">
        <f>+'Budget vs Actual 20 21'!D102</f>
        <v>0</v>
      </c>
      <c r="H103" s="112">
        <f t="shared" ref="H103:H126" si="19">+G103/F103</f>
        <v>0</v>
      </c>
      <c r="I103" s="112"/>
      <c r="J103" s="112">
        <f t="shared" ref="J103:J121" si="20">+I103/F103</f>
        <v>0</v>
      </c>
      <c r="K103" s="22" t="s">
        <v>395</v>
      </c>
      <c r="L103" s="172">
        <v>4000</v>
      </c>
      <c r="M103" s="155">
        <f t="shared" ref="M103:M121" si="21">+L103/F103</f>
        <v>0.66666666666666663</v>
      </c>
    </row>
    <row r="104" spans="1:13" x14ac:dyDescent="0.25">
      <c r="B104" s="2" t="s">
        <v>54</v>
      </c>
      <c r="C104" s="11">
        <v>183.61</v>
      </c>
      <c r="E104" s="11">
        <v>250</v>
      </c>
      <c r="F104" s="181">
        <v>100</v>
      </c>
      <c r="G104" s="116">
        <f>+'Budget vs Actual 20 21'!D103</f>
        <v>0</v>
      </c>
      <c r="H104" s="112">
        <f t="shared" si="19"/>
        <v>0</v>
      </c>
      <c r="I104" s="112"/>
      <c r="J104" s="112">
        <f t="shared" si="20"/>
        <v>0</v>
      </c>
      <c r="K104" s="22" t="s">
        <v>389</v>
      </c>
      <c r="L104" s="180">
        <v>0</v>
      </c>
      <c r="M104" s="155">
        <f t="shared" si="21"/>
        <v>0</v>
      </c>
    </row>
    <row r="105" spans="1:13" x14ac:dyDescent="0.25">
      <c r="B105" s="2" t="s">
        <v>55</v>
      </c>
      <c r="E105" s="11">
        <v>250</v>
      </c>
      <c r="F105" s="181">
        <v>100</v>
      </c>
      <c r="G105" s="116">
        <f>+'Budget vs Actual 20 21'!D104</f>
        <v>0</v>
      </c>
      <c r="H105" s="112">
        <f t="shared" si="19"/>
        <v>0</v>
      </c>
      <c r="I105" s="112"/>
      <c r="J105" s="112">
        <f t="shared" si="20"/>
        <v>0</v>
      </c>
      <c r="K105" s="22" t="s">
        <v>389</v>
      </c>
      <c r="L105" s="180">
        <v>0</v>
      </c>
      <c r="M105" s="155">
        <f t="shared" si="21"/>
        <v>0</v>
      </c>
    </row>
    <row r="106" spans="1:13" x14ac:dyDescent="0.25">
      <c r="B106" s="2" t="s">
        <v>56</v>
      </c>
      <c r="E106" s="11">
        <v>250</v>
      </c>
      <c r="F106" s="181">
        <v>100</v>
      </c>
      <c r="G106" s="116">
        <f>+'Budget vs Actual 20 21'!D105</f>
        <v>0</v>
      </c>
      <c r="H106" s="112">
        <f t="shared" si="19"/>
        <v>0</v>
      </c>
      <c r="I106" s="112"/>
      <c r="J106" s="112">
        <f t="shared" si="20"/>
        <v>0</v>
      </c>
      <c r="K106" s="22" t="s">
        <v>389</v>
      </c>
      <c r="L106" s="180">
        <v>0</v>
      </c>
      <c r="M106" s="155">
        <f t="shared" si="21"/>
        <v>0</v>
      </c>
    </row>
    <row r="107" spans="1:13" x14ac:dyDescent="0.25">
      <c r="B107" s="2" t="s">
        <v>57</v>
      </c>
      <c r="E107" s="11">
        <v>250</v>
      </c>
      <c r="F107" s="181">
        <v>100</v>
      </c>
      <c r="G107" s="116">
        <f>+'Budget vs Actual 20 21'!D106</f>
        <v>0</v>
      </c>
      <c r="H107" s="112">
        <f t="shared" si="19"/>
        <v>0</v>
      </c>
      <c r="I107" s="112"/>
      <c r="J107" s="112">
        <f t="shared" si="20"/>
        <v>0</v>
      </c>
      <c r="K107" s="22" t="s">
        <v>389</v>
      </c>
      <c r="L107" s="180">
        <v>0</v>
      </c>
      <c r="M107" s="155">
        <f t="shared" si="21"/>
        <v>0</v>
      </c>
    </row>
    <row r="108" spans="1:13" x14ac:dyDescent="0.25">
      <c r="B108" s="2" t="s">
        <v>58</v>
      </c>
      <c r="E108" s="11">
        <v>250</v>
      </c>
      <c r="F108" s="181">
        <v>100</v>
      </c>
      <c r="G108" s="116">
        <f>+'Budget vs Actual 20 21'!D107</f>
        <v>0</v>
      </c>
      <c r="H108" s="112">
        <f t="shared" si="19"/>
        <v>0</v>
      </c>
      <c r="I108" s="112"/>
      <c r="J108" s="112">
        <f t="shared" si="20"/>
        <v>0</v>
      </c>
      <c r="K108" s="22" t="s">
        <v>389</v>
      </c>
      <c r="L108" s="180">
        <v>0</v>
      </c>
      <c r="M108" s="155">
        <f t="shared" si="21"/>
        <v>0</v>
      </c>
    </row>
    <row r="109" spans="1:13" x14ac:dyDescent="0.25">
      <c r="B109" s="2" t="s">
        <v>59</v>
      </c>
      <c r="E109" s="11">
        <v>250</v>
      </c>
      <c r="F109" s="181">
        <v>100</v>
      </c>
      <c r="G109" s="116">
        <f>+'Budget vs Actual 20 21'!D108</f>
        <v>0</v>
      </c>
      <c r="H109" s="112">
        <f t="shared" si="19"/>
        <v>0</v>
      </c>
      <c r="I109" s="112"/>
      <c r="J109" s="112">
        <f t="shared" si="20"/>
        <v>0</v>
      </c>
      <c r="K109" s="22" t="s">
        <v>389</v>
      </c>
      <c r="L109" s="180">
        <v>0</v>
      </c>
      <c r="M109" s="155">
        <f t="shared" si="21"/>
        <v>0</v>
      </c>
    </row>
    <row r="110" spans="1:13" x14ac:dyDescent="0.25">
      <c r="B110" s="2" t="s">
        <v>60</v>
      </c>
      <c r="E110" s="11">
        <v>250</v>
      </c>
      <c r="F110" s="181">
        <v>100</v>
      </c>
      <c r="G110" s="116">
        <f>+'Budget vs Actual 20 21'!D109</f>
        <v>0</v>
      </c>
      <c r="H110" s="112">
        <f t="shared" si="19"/>
        <v>0</v>
      </c>
      <c r="I110" s="112"/>
      <c r="J110" s="112">
        <f t="shared" si="20"/>
        <v>0</v>
      </c>
      <c r="K110" s="22" t="s">
        <v>389</v>
      </c>
      <c r="L110" s="180">
        <v>0</v>
      </c>
      <c r="M110" s="155">
        <f t="shared" si="21"/>
        <v>0</v>
      </c>
    </row>
    <row r="111" spans="1:13" x14ac:dyDescent="0.25">
      <c r="B111" s="2" t="s">
        <v>61</v>
      </c>
      <c r="E111" s="11">
        <v>1500</v>
      </c>
      <c r="F111" s="181">
        <v>1500</v>
      </c>
      <c r="G111" s="116">
        <f>+'Budget vs Actual 20 21'!D110</f>
        <v>0</v>
      </c>
      <c r="H111" s="112">
        <f t="shared" si="19"/>
        <v>0</v>
      </c>
      <c r="I111" s="112"/>
      <c r="J111" s="112">
        <f t="shared" si="20"/>
        <v>0</v>
      </c>
      <c r="K111" s="22" t="s">
        <v>390</v>
      </c>
      <c r="L111" s="180">
        <v>1500</v>
      </c>
      <c r="M111" s="155">
        <f t="shared" si="21"/>
        <v>1</v>
      </c>
    </row>
    <row r="112" spans="1:13" x14ac:dyDescent="0.25">
      <c r="B112" s="2" t="s">
        <v>62</v>
      </c>
      <c r="C112" s="11">
        <v>150</v>
      </c>
      <c r="E112" s="11">
        <v>1000</v>
      </c>
      <c r="F112" s="181">
        <v>500</v>
      </c>
      <c r="G112" s="116">
        <f>+'Budget vs Actual 20 21'!D111</f>
        <v>0</v>
      </c>
      <c r="H112" s="112">
        <f t="shared" si="19"/>
        <v>0</v>
      </c>
      <c r="I112" s="112"/>
      <c r="J112" s="112">
        <f t="shared" si="20"/>
        <v>0</v>
      </c>
      <c r="K112" s="19" t="s">
        <v>378</v>
      </c>
      <c r="L112" s="180">
        <v>500</v>
      </c>
      <c r="M112" s="155">
        <f t="shared" si="21"/>
        <v>1</v>
      </c>
    </row>
    <row r="113" spans="1:13" ht="16.5" customHeight="1" x14ac:dyDescent="0.25">
      <c r="B113" s="2" t="s">
        <v>63</v>
      </c>
      <c r="C113" s="11">
        <v>339</v>
      </c>
      <c r="D113" s="11">
        <v>52.43</v>
      </c>
      <c r="E113" s="11">
        <v>4000</v>
      </c>
      <c r="F113" s="181">
        <v>9000</v>
      </c>
      <c r="G113" s="116">
        <f>+'Budget vs Actual 20 21'!D112</f>
        <v>0</v>
      </c>
      <c r="H113" s="112">
        <f t="shared" si="19"/>
        <v>0</v>
      </c>
      <c r="I113" s="112"/>
      <c r="J113" s="112">
        <f t="shared" si="20"/>
        <v>0</v>
      </c>
      <c r="K113" s="18" t="s">
        <v>394</v>
      </c>
      <c r="L113" s="172">
        <v>5000</v>
      </c>
      <c r="M113" s="155">
        <f t="shared" si="21"/>
        <v>0.55555555555555558</v>
      </c>
    </row>
    <row r="114" spans="1:13" x14ac:dyDescent="0.25">
      <c r="B114" t="s">
        <v>160</v>
      </c>
      <c r="C114" s="11">
        <v>1851.86</v>
      </c>
      <c r="E114" s="11">
        <v>7000</v>
      </c>
      <c r="F114" s="181">
        <v>2500</v>
      </c>
      <c r="G114" s="116">
        <f>+'Budget vs Actual 20 21'!D113</f>
        <v>0</v>
      </c>
      <c r="H114" s="112">
        <f t="shared" si="19"/>
        <v>0</v>
      </c>
      <c r="I114" s="112"/>
      <c r="J114" s="112">
        <f t="shared" si="20"/>
        <v>0</v>
      </c>
      <c r="K114" s="22" t="s">
        <v>391</v>
      </c>
      <c r="L114" s="172">
        <v>7000</v>
      </c>
      <c r="M114" s="159">
        <f t="shared" si="21"/>
        <v>2.8</v>
      </c>
    </row>
    <row r="115" spans="1:13" x14ac:dyDescent="0.25">
      <c r="B115" s="2" t="s">
        <v>64</v>
      </c>
      <c r="E115" s="11">
        <v>900</v>
      </c>
      <c r="F115" s="181">
        <v>900</v>
      </c>
      <c r="G115" s="116">
        <f>+'Budget vs Actual 20 21'!D114</f>
        <v>926.1</v>
      </c>
      <c r="H115" s="112">
        <f t="shared" si="19"/>
        <v>1.0289999999999999</v>
      </c>
      <c r="I115" s="112"/>
      <c r="J115" s="112">
        <f t="shared" si="20"/>
        <v>0</v>
      </c>
      <c r="K115" s="22" t="s">
        <v>392</v>
      </c>
      <c r="L115" s="180">
        <v>1000</v>
      </c>
      <c r="M115" s="155">
        <f t="shared" si="21"/>
        <v>1.1111111111111112</v>
      </c>
    </row>
    <row r="116" spans="1:13" s="25" customFormat="1" ht="15.75" customHeight="1" x14ac:dyDescent="0.25">
      <c r="A116" s="24"/>
      <c r="B116" s="25" t="s">
        <v>65</v>
      </c>
      <c r="C116" s="46">
        <v>782</v>
      </c>
      <c r="D116" s="46">
        <v>747</v>
      </c>
      <c r="E116" s="46">
        <v>1300</v>
      </c>
      <c r="F116" s="182">
        <v>2000</v>
      </c>
      <c r="G116" s="116">
        <v>1466.4</v>
      </c>
      <c r="H116" s="112">
        <f t="shared" si="19"/>
        <v>0.73320000000000007</v>
      </c>
      <c r="I116" s="112"/>
      <c r="J116" s="112">
        <f t="shared" si="20"/>
        <v>0</v>
      </c>
      <c r="K116" s="28" t="s">
        <v>393</v>
      </c>
      <c r="L116" s="180">
        <v>2000</v>
      </c>
      <c r="M116" s="155">
        <f t="shared" si="21"/>
        <v>1</v>
      </c>
    </row>
    <row r="117" spans="1:13" x14ac:dyDescent="0.25">
      <c r="A117" s="2"/>
      <c r="B117" s="2" t="s">
        <v>66</v>
      </c>
      <c r="C117" s="11">
        <v>1440</v>
      </c>
      <c r="D117" s="11">
        <v>1616</v>
      </c>
      <c r="E117" s="11">
        <v>1600</v>
      </c>
      <c r="F117" s="181">
        <v>1104</v>
      </c>
      <c r="G117" s="116">
        <f>+'Budget vs Actual 20 21'!D116</f>
        <v>2016</v>
      </c>
      <c r="H117" s="112">
        <f t="shared" si="19"/>
        <v>1.826086956521739</v>
      </c>
      <c r="I117" s="112"/>
      <c r="J117" s="112">
        <f t="shared" si="20"/>
        <v>0</v>
      </c>
      <c r="K117" s="27" t="s">
        <v>124</v>
      </c>
      <c r="L117" s="180">
        <v>1424</v>
      </c>
      <c r="M117" s="159">
        <f t="shared" si="21"/>
        <v>1.2898550724637681</v>
      </c>
    </row>
    <row r="118" spans="1:13" x14ac:dyDescent="0.25">
      <c r="A118" s="2"/>
      <c r="B118" s="2" t="s">
        <v>67</v>
      </c>
      <c r="C118" s="11">
        <v>1395</v>
      </c>
      <c r="D118" s="11">
        <v>23139.57</v>
      </c>
      <c r="E118" s="11">
        <v>30000</v>
      </c>
      <c r="F118" s="181">
        <v>3500</v>
      </c>
      <c r="G118" s="116">
        <f>+'Budget vs Actual 20 21'!D117</f>
        <v>506.03</v>
      </c>
      <c r="H118" s="112">
        <f t="shared" si="19"/>
        <v>0.14457999999999999</v>
      </c>
      <c r="I118" s="112"/>
      <c r="J118" s="112">
        <f t="shared" si="20"/>
        <v>0</v>
      </c>
      <c r="K118" s="22" t="s">
        <v>397</v>
      </c>
      <c r="L118" s="180">
        <v>0</v>
      </c>
      <c r="M118" s="155">
        <f t="shared" si="21"/>
        <v>0</v>
      </c>
    </row>
    <row r="119" spans="1:13" ht="15.75" thickBot="1" x14ac:dyDescent="0.3">
      <c r="A119" s="2"/>
      <c r="B119" s="125" t="s">
        <v>231</v>
      </c>
      <c r="C119" s="38"/>
      <c r="D119" s="38"/>
      <c r="E119" s="38">
        <v>0</v>
      </c>
      <c r="F119" s="183">
        <v>0</v>
      </c>
      <c r="G119" s="126">
        <f>+'Budget vs Actual 20 21'!D118</f>
        <v>84.36</v>
      </c>
      <c r="H119" s="117" t="s">
        <v>361</v>
      </c>
      <c r="I119" s="117"/>
      <c r="J119" s="117" t="e">
        <f t="shared" si="20"/>
        <v>#DIV/0!</v>
      </c>
      <c r="K119" s="149"/>
      <c r="L119" s="191">
        <v>0</v>
      </c>
      <c r="M119" s="156" t="s">
        <v>361</v>
      </c>
    </row>
    <row r="120" spans="1:13" ht="15.75" thickBot="1" x14ac:dyDescent="0.3">
      <c r="A120" s="128" t="s">
        <v>68</v>
      </c>
      <c r="B120" s="129"/>
      <c r="C120" s="130">
        <f>SUM(C103:C119)</f>
        <v>8642.34</v>
      </c>
      <c r="D120" s="130">
        <f>SUM(D103:D119)</f>
        <v>26517.48</v>
      </c>
      <c r="E120" s="131">
        <f>SUM(E103:E119)</f>
        <v>53050</v>
      </c>
      <c r="F120" s="184">
        <f>SUM(F103:F119)</f>
        <v>27704</v>
      </c>
      <c r="G120" s="131">
        <f>SUM(G103:G119)</f>
        <v>4998.8899999999994</v>
      </c>
      <c r="H120" s="132">
        <f t="shared" si="19"/>
        <v>0.18043928674559628</v>
      </c>
      <c r="I120" s="135"/>
      <c r="J120" s="135">
        <f t="shared" si="20"/>
        <v>0</v>
      </c>
      <c r="K120" s="152"/>
      <c r="L120" s="210">
        <f>SUM(L103:L119)</f>
        <v>22424</v>
      </c>
      <c r="M120" s="160">
        <f t="shared" si="21"/>
        <v>0.8094138030609298</v>
      </c>
    </row>
    <row r="121" spans="1:13" ht="15.75" thickBot="1" x14ac:dyDescent="0.3">
      <c r="A121" s="162" t="s">
        <v>365</v>
      </c>
      <c r="B121" s="133"/>
      <c r="C121" s="134">
        <f>+C120+C55</f>
        <v>64348.7</v>
      </c>
      <c r="D121" s="134">
        <f t="shared" ref="D121:G121" si="22">+D120+D55</f>
        <v>80967.7</v>
      </c>
      <c r="E121" s="134">
        <f t="shared" si="22"/>
        <v>119750</v>
      </c>
      <c r="F121" s="185">
        <f t="shared" si="22"/>
        <v>97869</v>
      </c>
      <c r="G121" s="134">
        <f t="shared" si="22"/>
        <v>52018.299000000006</v>
      </c>
      <c r="H121" s="135">
        <f t="shared" si="19"/>
        <v>0.53150945651840731</v>
      </c>
      <c r="I121" s="135"/>
      <c r="J121" s="135">
        <f t="shared" si="20"/>
        <v>0</v>
      </c>
      <c r="K121" s="152"/>
      <c r="L121" s="211">
        <f t="shared" ref="L121:M121" si="23">+L120+L55</f>
        <v>93335.554399999994</v>
      </c>
      <c r="M121" s="161">
        <f t="shared" si="21"/>
        <v>0.95367843137254893</v>
      </c>
    </row>
    <row r="122" spans="1:13" x14ac:dyDescent="0.25">
      <c r="A122" s="16"/>
      <c r="B122" s="16"/>
      <c r="C122" s="41"/>
      <c r="D122" s="41"/>
      <c r="E122" s="41"/>
      <c r="F122" s="186"/>
      <c r="G122" s="41"/>
      <c r="H122" s="127"/>
      <c r="I122" s="127"/>
      <c r="J122" s="127"/>
      <c r="L122" s="204"/>
      <c r="M122" s="2" t="s">
        <v>361</v>
      </c>
    </row>
    <row r="123" spans="1:13" x14ac:dyDescent="0.25">
      <c r="A123" s="16"/>
      <c r="B123" s="16"/>
      <c r="C123" s="41"/>
      <c r="D123" s="41"/>
      <c r="E123" s="41"/>
      <c r="F123" s="186"/>
      <c r="G123" s="41"/>
      <c r="H123" s="41"/>
      <c r="I123" s="41"/>
      <c r="J123" s="41"/>
      <c r="L123" s="204"/>
      <c r="M123" s="2" t="s">
        <v>361</v>
      </c>
    </row>
    <row r="124" spans="1:13" s="25" customFormat="1" ht="47.25" customHeight="1" x14ac:dyDescent="0.25">
      <c r="A124" s="175" t="s">
        <v>69</v>
      </c>
      <c r="B124" s="176"/>
      <c r="C124" s="177">
        <f t="shared" ref="C124:E124" si="24">C55+C67+C84+C89+C98+C120</f>
        <v>117099.06999999999</v>
      </c>
      <c r="D124" s="177">
        <f t="shared" si="24"/>
        <v>112288.97999999998</v>
      </c>
      <c r="E124" s="177">
        <f t="shared" si="24"/>
        <v>174637</v>
      </c>
      <c r="F124" s="187">
        <f>F55+F67+F84+F89+F98+F120</f>
        <v>156244</v>
      </c>
      <c r="G124" s="177">
        <f>G55+G67+G84+G89+G98+G120</f>
        <v>76239.188999999998</v>
      </c>
      <c r="H124" s="178">
        <f t="shared" si="19"/>
        <v>0.4879495468625995</v>
      </c>
      <c r="I124" s="142"/>
      <c r="J124" s="142">
        <f t="shared" ref="J124" si="25">+I124/F124</f>
        <v>0</v>
      </c>
      <c r="K124" s="26" t="s">
        <v>401</v>
      </c>
      <c r="L124" s="187">
        <f>L55+L67+L84+L89+L98+L120</f>
        <v>146585.55439999999</v>
      </c>
      <c r="M124" s="179">
        <f t="shared" ref="M124:M129" si="26">+L124/F124</f>
        <v>0.93818357440925726</v>
      </c>
    </row>
    <row r="125" spans="1:13" x14ac:dyDescent="0.25">
      <c r="A125" s="2"/>
      <c r="C125" s="42"/>
      <c r="D125" s="42"/>
      <c r="E125" s="42"/>
      <c r="F125" s="188"/>
      <c r="G125" s="42"/>
      <c r="H125" s="42"/>
      <c r="I125" s="42"/>
      <c r="J125" s="42"/>
      <c r="K125" s="26"/>
      <c r="L125" s="204"/>
      <c r="M125" s="155" t="s">
        <v>361</v>
      </c>
    </row>
    <row r="126" spans="1:13" s="1" customFormat="1" ht="18.75" x14ac:dyDescent="0.3">
      <c r="A126" s="1" t="s">
        <v>109</v>
      </c>
      <c r="C126" s="36">
        <f>C16+C31</f>
        <v>98145.35</v>
      </c>
      <c r="D126" s="36">
        <f>D16+D31</f>
        <v>171233.47</v>
      </c>
      <c r="E126" s="36">
        <f>E16+E31</f>
        <v>149850</v>
      </c>
      <c r="F126" s="189">
        <f>F16+F31</f>
        <v>129840</v>
      </c>
      <c r="G126" s="36">
        <f>G16+G31</f>
        <v>59608.719999999994</v>
      </c>
      <c r="H126" s="112">
        <f t="shared" si="19"/>
        <v>0.45909365372766475</v>
      </c>
      <c r="I126" s="112"/>
      <c r="J126" s="112">
        <f t="shared" ref="J126" si="27">+I126/F126</f>
        <v>0</v>
      </c>
      <c r="K126" s="19" t="s">
        <v>110</v>
      </c>
      <c r="L126" s="189">
        <f>L16+L31</f>
        <v>126644.25</v>
      </c>
      <c r="M126" s="155">
        <f t="shared" si="26"/>
        <v>0.97538701478743073</v>
      </c>
    </row>
    <row r="127" spans="1:13" x14ac:dyDescent="0.25">
      <c r="A127" s="9" t="s">
        <v>76</v>
      </c>
      <c r="B127" s="7"/>
      <c r="C127" s="43"/>
      <c r="D127" s="43"/>
      <c r="E127" s="43"/>
      <c r="F127" s="190"/>
      <c r="G127" s="43"/>
      <c r="H127" s="43"/>
      <c r="I127" s="43"/>
      <c r="J127" s="43"/>
      <c r="L127" s="190"/>
      <c r="M127" s="155" t="s">
        <v>361</v>
      </c>
    </row>
    <row r="128" spans="1:13" x14ac:dyDescent="0.25">
      <c r="A128" s="9"/>
      <c r="B128" s="7"/>
      <c r="C128" s="43"/>
      <c r="D128" s="43"/>
      <c r="E128" s="43"/>
      <c r="F128" s="190"/>
      <c r="G128" s="43"/>
      <c r="H128" s="43"/>
      <c r="I128" s="43"/>
      <c r="J128" s="43"/>
      <c r="K128" s="49"/>
      <c r="L128" s="190"/>
      <c r="M128" s="155" t="s">
        <v>361</v>
      </c>
    </row>
    <row r="129" spans="1:13" ht="18.75" x14ac:dyDescent="0.3">
      <c r="A129" s="6" t="s">
        <v>70</v>
      </c>
      <c r="B129" s="9"/>
      <c r="C129" s="36">
        <f t="shared" ref="C129:E129" si="28">C126-C124</f>
        <v>-18953.719999999987</v>
      </c>
      <c r="D129" s="36">
        <f t="shared" si="28"/>
        <v>58944.49000000002</v>
      </c>
      <c r="E129" s="36">
        <f t="shared" si="28"/>
        <v>-24787</v>
      </c>
      <c r="F129" s="189">
        <f>F126-F124</f>
        <v>-26404</v>
      </c>
      <c r="G129" s="36">
        <f>G126-G124</f>
        <v>-16630.469000000005</v>
      </c>
      <c r="H129" s="112">
        <f t="shared" ref="H129" si="29">+G129/F129</f>
        <v>0.6298465762763219</v>
      </c>
      <c r="I129" s="112"/>
      <c r="J129" s="112">
        <f t="shared" ref="J129" si="30">+I129/F129</f>
        <v>0</v>
      </c>
      <c r="L129" s="189">
        <f>L126-L124</f>
        <v>-19941.304399999994</v>
      </c>
      <c r="M129" s="155">
        <f t="shared" si="26"/>
        <v>0.75523800939251606</v>
      </c>
    </row>
    <row r="130" spans="1:13" x14ac:dyDescent="0.25">
      <c r="L130" s="147"/>
    </row>
    <row r="131" spans="1:13" x14ac:dyDescent="0.25">
      <c r="L131" s="147"/>
    </row>
    <row r="132" spans="1:13" x14ac:dyDescent="0.25">
      <c r="L132" s="147"/>
    </row>
    <row r="133" spans="1:13" x14ac:dyDescent="0.25">
      <c r="L133" s="147"/>
    </row>
  </sheetData>
  <mergeCells count="24">
    <mergeCell ref="A33:B33"/>
    <mergeCell ref="K100:K101"/>
    <mergeCell ref="A84:B84"/>
    <mergeCell ref="A89:B89"/>
    <mergeCell ref="A98:B98"/>
    <mergeCell ref="K69:K70"/>
    <mergeCell ref="A35:B36"/>
    <mergeCell ref="C35:D35"/>
    <mergeCell ref="E35:F35"/>
    <mergeCell ref="K35:K36"/>
    <mergeCell ref="A55:B55"/>
    <mergeCell ref="A16:B16"/>
    <mergeCell ref="C1:D1"/>
    <mergeCell ref="E1:F1"/>
    <mergeCell ref="K1:K2"/>
    <mergeCell ref="A1:B2"/>
    <mergeCell ref="A120:B120"/>
    <mergeCell ref="C69:D69"/>
    <mergeCell ref="E69:F69"/>
    <mergeCell ref="A67:B67"/>
    <mergeCell ref="A69:B70"/>
    <mergeCell ref="A100:B101"/>
    <mergeCell ref="C100:D100"/>
    <mergeCell ref="E100:F100"/>
  </mergeCells>
  <pageMargins left="0.25" right="0.25" top="0.75" bottom="0.75" header="0.3" footer="0.3"/>
  <pageSetup fitToHeight="0" orientation="landscape" horizontalDpi="4294967293" r:id="rId1"/>
  <headerFooter>
    <oddHeader>&amp;L&amp;"-,Bold"&amp;14LWVOR Budget 2020-2021
 PROPOSED</oddHeader>
    <oddFooter xml:space="preserve">&amp;LRevised April 21, 2020 &amp;C&amp;14LWVOR Budget Committee 2019-2020&amp;RPage &amp;P
</oddFooter>
  </headerFooter>
  <rowBreaks count="3" manualBreakCount="3">
    <brk id="34" max="16383" man="1"/>
    <brk id="68" max="16383" man="1"/>
    <brk id="99" max="16383" man="1"/>
  </rowBreaks>
  <ignoredErrors>
    <ignoredError sqref="D31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Income &amp; Expense</vt:lpstr>
      <vt:lpstr>Financial Statement</vt:lpstr>
      <vt:lpstr>Budget vs Actual 20 21</vt:lpstr>
      <vt:lpstr>Summary Actuals Budget 21 22</vt:lpstr>
      <vt:lpstr>'Budget vs Actual 20 21'!Print_Titles</vt:lpstr>
      <vt:lpstr>'Financial Statement'!Print_Titles</vt:lpstr>
      <vt:lpstr>'Income &amp; Expense'!Print_Titles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Gladstone</dc:creator>
  <cp:lastModifiedBy>Kermit</cp:lastModifiedBy>
  <cp:lastPrinted>2021-01-06T17:06:38Z</cp:lastPrinted>
  <dcterms:created xsi:type="dcterms:W3CDTF">2020-04-21T00:30:12Z</dcterms:created>
  <dcterms:modified xsi:type="dcterms:W3CDTF">2021-02-12T03:07:09Z</dcterms:modified>
</cp:coreProperties>
</file>